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3\február 7\"/>
    </mc:Choice>
  </mc:AlternateContent>
  <bookViews>
    <workbookView xWindow="0" yWindow="0" windowWidth="23040" windowHeight="9192" firstSheet="4" activeTab="9"/>
  </bookViews>
  <sheets>
    <sheet name="1. Mérleg" sheetId="3" r:id="rId1"/>
    <sheet name="2. Bevétel funkciói" sheetId="4" r:id="rId2"/>
    <sheet name="3. Bevétel jogcím" sheetId="2" r:id="rId3"/>
    <sheet name="4. Bevételi feladat" sheetId="5" r:id="rId4"/>
    <sheet name="5.Kiadások" sheetId="1" r:id="rId5"/>
    <sheet name="6. Kiadási feladat" sheetId="6" r:id="rId6"/>
    <sheet name="7. Felhalmozási kiadások" sheetId="7" r:id="rId7"/>
    <sheet name="8. Gördülő" sheetId="8" r:id="rId8"/>
    <sheet name="Ei. felhaszn. terv" sheetId="9" r:id="rId9"/>
    <sheet name="közv. tám." sheetId="10" r:id="rId10"/>
  </sheets>
  <definedNames>
    <definedName name="_xlnm.Print_Area" localSheetId="1">'2. Bevétel funkciói'!$A$1:$G$85</definedName>
    <definedName name="_xlnm.Print_Area" localSheetId="4">'5.Kiadások'!$A$1:$H$388</definedName>
    <definedName name="_xlnm.Print_Area" localSheetId="5">'6. Kiadási feladat'!$A$1:$F$32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9" l="1"/>
  <c r="H50" i="1"/>
  <c r="H48" i="1"/>
  <c r="H386" i="1"/>
  <c r="G386" i="1"/>
  <c r="G9" i="1"/>
  <c r="H72" i="1"/>
  <c r="G72" i="1"/>
  <c r="H185" i="1"/>
  <c r="H184" i="1" s="1"/>
  <c r="G185" i="1"/>
  <c r="G184" i="1" s="1"/>
  <c r="H116" i="1"/>
  <c r="G116" i="1"/>
  <c r="H114" i="1"/>
  <c r="G114" i="1"/>
  <c r="H113" i="1"/>
  <c r="G12" i="4"/>
  <c r="H37" i="2"/>
  <c r="H10" i="2"/>
  <c r="H285" i="1"/>
  <c r="G285" i="1"/>
  <c r="H281" i="1"/>
  <c r="H63" i="1"/>
  <c r="H68" i="1"/>
  <c r="C31" i="7"/>
  <c r="B31" i="7"/>
  <c r="C19" i="7"/>
  <c r="B19" i="7"/>
  <c r="G113" i="1" l="1"/>
  <c r="H254" i="1"/>
  <c r="G254" i="1"/>
  <c r="G151" i="1"/>
  <c r="H155" i="1"/>
  <c r="G155" i="1"/>
  <c r="H151" i="1"/>
  <c r="H35" i="2"/>
  <c r="G150" i="1" l="1"/>
  <c r="H150" i="1"/>
  <c r="D33" i="3"/>
  <c r="D29" i="3"/>
  <c r="D23" i="3"/>
  <c r="D19" i="3"/>
  <c r="D15" i="3"/>
  <c r="D10" i="3"/>
  <c r="H128" i="1"/>
  <c r="H385" i="1" s="1"/>
  <c r="H237" i="1"/>
  <c r="H180" i="1"/>
  <c r="H90" i="1"/>
  <c r="G50" i="1"/>
  <c r="G48" i="1" s="1"/>
  <c r="H375" i="1"/>
  <c r="H374" i="1" s="1"/>
  <c r="H373" i="1" s="1"/>
  <c r="H371" i="1"/>
  <c r="H369" i="1"/>
  <c r="H368" i="1" s="1"/>
  <c r="H366" i="1"/>
  <c r="H358" i="1"/>
  <c r="H357" i="1" s="1"/>
  <c r="H356" i="1" s="1"/>
  <c r="H352" i="1"/>
  <c r="H350" i="1"/>
  <c r="H348" i="1" s="1"/>
  <c r="H346" i="1"/>
  <c r="H345" i="1" s="1"/>
  <c r="H340" i="1"/>
  <c r="H339" i="1" s="1"/>
  <c r="H335" i="1"/>
  <c r="H331" i="1"/>
  <c r="H330" i="1" s="1"/>
  <c r="H327" i="1"/>
  <c r="H325" i="1"/>
  <c r="H319" i="1"/>
  <c r="H316" i="1"/>
  <c r="H312" i="1"/>
  <c r="H308" i="1"/>
  <c r="H307" i="1" s="1"/>
  <c r="H304" i="1"/>
  <c r="H302" i="1"/>
  <c r="H301" i="1" s="1"/>
  <c r="H299" i="1"/>
  <c r="H295" i="1"/>
  <c r="H293" i="1"/>
  <c r="H291" i="1" s="1"/>
  <c r="H289" i="1"/>
  <c r="H279" i="1"/>
  <c r="H277" i="1" s="1"/>
  <c r="H274" i="1"/>
  <c r="H269" i="1"/>
  <c r="H266" i="1"/>
  <c r="H265" i="1" s="1"/>
  <c r="H262" i="1"/>
  <c r="H260" i="1" s="1"/>
  <c r="H256" i="1"/>
  <c r="H250" i="1"/>
  <c r="H249" i="1" s="1"/>
  <c r="H246" i="1"/>
  <c r="H243" i="1"/>
  <c r="H242" i="1" s="1"/>
  <c r="H235" i="1"/>
  <c r="H233" i="1"/>
  <c r="H230" i="1"/>
  <c r="H227" i="1"/>
  <c r="H226" i="1" s="1"/>
  <c r="H220" i="1"/>
  <c r="H218" i="1"/>
  <c r="H217" i="1" s="1"/>
  <c r="H215" i="1"/>
  <c r="H211" i="1" s="1"/>
  <c r="H212" i="1"/>
  <c r="H209" i="1"/>
  <c r="H208" i="1" s="1"/>
  <c r="H205" i="1"/>
  <c r="H202" i="1"/>
  <c r="H197" i="1"/>
  <c r="H192" i="1"/>
  <c r="H191" i="1" s="1"/>
  <c r="H187" i="1"/>
  <c r="H183" i="1" s="1"/>
  <c r="H177" i="1"/>
  <c r="H174" i="1"/>
  <c r="H170" i="1"/>
  <c r="H167" i="1"/>
  <c r="H166" i="1" s="1"/>
  <c r="H163" i="1"/>
  <c r="H161" i="1" s="1"/>
  <c r="H157" i="1"/>
  <c r="H147" i="1"/>
  <c r="H144" i="1"/>
  <c r="H143" i="1" s="1"/>
  <c r="H139" i="1"/>
  <c r="H137" i="1"/>
  <c r="H126" i="1"/>
  <c r="H123" i="1"/>
  <c r="H121" i="1"/>
  <c r="H120" i="1" s="1"/>
  <c r="H111" i="1"/>
  <c r="H108" i="1"/>
  <c r="H107" i="1" s="1"/>
  <c r="H98" i="1"/>
  <c r="H97" i="1" s="1"/>
  <c r="H94" i="1"/>
  <c r="H387" i="1" s="1"/>
  <c r="H88" i="1"/>
  <c r="H86" i="1"/>
  <c r="H82" i="1"/>
  <c r="H79" i="1"/>
  <c r="H77" i="1"/>
  <c r="H61" i="1"/>
  <c r="H44" i="1"/>
  <c r="H37" i="1"/>
  <c r="H34" i="1"/>
  <c r="H28" i="1"/>
  <c r="H25" i="1"/>
  <c r="H23" i="1" s="1"/>
  <c r="H19" i="1"/>
  <c r="H17" i="1"/>
  <c r="H13" i="1"/>
  <c r="H11" i="1"/>
  <c r="H10" i="1" s="1"/>
  <c r="G49" i="4"/>
  <c r="G48" i="4" s="1"/>
  <c r="G47" i="4" s="1"/>
  <c r="G84" i="4" s="1"/>
  <c r="G18" i="4"/>
  <c r="G71" i="4"/>
  <c r="G11" i="4"/>
  <c r="G43" i="4"/>
  <c r="G78" i="4" s="1"/>
  <c r="G35" i="4"/>
  <c r="G34" i="4" s="1"/>
  <c r="G66" i="4"/>
  <c r="G74" i="4"/>
  <c r="G73" i="4" s="1"/>
  <c r="G68" i="4"/>
  <c r="G63" i="4"/>
  <c r="G62" i="4" s="1"/>
  <c r="G61" i="4" s="1"/>
  <c r="G59" i="4"/>
  <c r="G83" i="4" s="1"/>
  <c r="G56" i="4"/>
  <c r="G53" i="4"/>
  <c r="G52" i="4" s="1"/>
  <c r="G31" i="4"/>
  <c r="G30" i="4" s="1"/>
  <c r="G28" i="4"/>
  <c r="G25" i="4"/>
  <c r="G24" i="4" s="1"/>
  <c r="G22" i="4"/>
  <c r="H53" i="2"/>
  <c r="H52" i="2" s="1"/>
  <c r="H49" i="2"/>
  <c r="H24" i="2"/>
  <c r="H23" i="2" s="1"/>
  <c r="H47" i="2"/>
  <c r="H39" i="2"/>
  <c r="H32" i="2"/>
  <c r="H31" i="2" s="1"/>
  <c r="H29" i="2"/>
  <c r="H19" i="2"/>
  <c r="H17" i="2"/>
  <c r="K17" i="9"/>
  <c r="N12" i="9"/>
  <c r="N13" i="9"/>
  <c r="N11" i="9"/>
  <c r="B17" i="9"/>
  <c r="F21" i="6"/>
  <c r="G369" i="1"/>
  <c r="G368" i="1" s="1"/>
  <c r="G371" i="1"/>
  <c r="H106" i="1" l="1"/>
  <c r="G82" i="4"/>
  <c r="H9" i="2"/>
  <c r="G10" i="2"/>
  <c r="H384" i="1"/>
  <c r="C33" i="7"/>
  <c r="D35" i="3"/>
  <c r="D21" i="3"/>
  <c r="H16" i="1"/>
  <c r="H142" i="1"/>
  <c r="H141" i="1" s="1"/>
  <c r="H298" i="1"/>
  <c r="H297" i="1" s="1"/>
  <c r="H241" i="1"/>
  <c r="H240" i="1" s="1"/>
  <c r="H81" i="1"/>
  <c r="H41" i="1"/>
  <c r="H93" i="1"/>
  <c r="H365" i="1"/>
  <c r="H364" i="1" s="1"/>
  <c r="H169" i="1"/>
  <c r="H160" i="1" s="1"/>
  <c r="H149" i="1" s="1"/>
  <c r="H201" i="1"/>
  <c r="H200" i="1" s="1"/>
  <c r="H190" i="1" s="1"/>
  <c r="H268" i="1"/>
  <c r="H259" i="1" s="1"/>
  <c r="H318" i="1"/>
  <c r="H315" i="1" s="1"/>
  <c r="H306" i="1" s="1"/>
  <c r="H338" i="1"/>
  <c r="H329" i="1" s="1"/>
  <c r="H288" i="1"/>
  <c r="H287" i="1" s="1"/>
  <c r="H380" i="1"/>
  <c r="H27" i="1"/>
  <c r="H76" i="1"/>
  <c r="H119" i="1"/>
  <c r="H118" i="1" s="1"/>
  <c r="H136" i="1"/>
  <c r="H135" i="1" s="1"/>
  <c r="H229" i="1"/>
  <c r="H225" i="1" s="1"/>
  <c r="H224" i="1" s="1"/>
  <c r="H379" i="1"/>
  <c r="H382" i="1"/>
  <c r="H355" i="1"/>
  <c r="G65" i="4"/>
  <c r="G80" i="4"/>
  <c r="G77" i="4"/>
  <c r="G21" i="4"/>
  <c r="G20" i="4" s="1"/>
  <c r="G55" i="4"/>
  <c r="G33" i="4"/>
  <c r="H28" i="2"/>
  <c r="F35" i="4"/>
  <c r="F12" i="4"/>
  <c r="F11" i="4" s="1"/>
  <c r="G212" i="1"/>
  <c r="G215" i="1"/>
  <c r="G211" i="1" s="1"/>
  <c r="G218" i="1"/>
  <c r="G217" i="1" s="1"/>
  <c r="H383" i="1" l="1"/>
  <c r="H9" i="1"/>
  <c r="H248" i="1"/>
  <c r="H56" i="2"/>
  <c r="H15" i="1"/>
  <c r="H75" i="1"/>
  <c r="H74" i="1" s="1"/>
  <c r="G79" i="4"/>
  <c r="G85" i="4" s="1"/>
  <c r="G76" i="4"/>
  <c r="G28" i="1"/>
  <c r="G37" i="1"/>
  <c r="G44" i="1"/>
  <c r="G98" i="1"/>
  <c r="G123" i="1"/>
  <c r="G128" i="1"/>
  <c r="G157" i="1"/>
  <c r="G192" i="1"/>
  <c r="G197" i="1"/>
  <c r="G220" i="1"/>
  <c r="G250" i="1"/>
  <c r="G249" i="1" s="1"/>
  <c r="G256" i="1"/>
  <c r="G269" i="1"/>
  <c r="G274" i="1"/>
  <c r="G308" i="1"/>
  <c r="G319" i="1"/>
  <c r="G331" i="1"/>
  <c r="G330" i="1" s="1"/>
  <c r="G340" i="1"/>
  <c r="G358" i="1"/>
  <c r="G357" i="1" s="1"/>
  <c r="G366" i="1"/>
  <c r="G365" i="1" s="1"/>
  <c r="H381" i="1" l="1"/>
  <c r="H388" i="1" s="1"/>
  <c r="H377" i="1"/>
  <c r="G268" i="1"/>
  <c r="G281" i="1"/>
  <c r="G205" i="1"/>
  <c r="G312" i="1"/>
  <c r="G266" i="1" l="1"/>
  <c r="G209" i="1"/>
  <c r="G208" i="1" s="1"/>
  <c r="G187" i="1"/>
  <c r="G183" i="1" s="1"/>
  <c r="G167" i="1"/>
  <c r="G166" i="1" s="1"/>
  <c r="G163" i="1"/>
  <c r="G161" i="1" s="1"/>
  <c r="G121" i="1"/>
  <c r="G120" i="1" s="1"/>
  <c r="G63" i="1" l="1"/>
  <c r="G384" i="1" s="1"/>
  <c r="G11" i="1" l="1"/>
  <c r="F68" i="4" l="1"/>
  <c r="F25" i="4" l="1"/>
  <c r="F24" i="4" s="1"/>
  <c r="F28" i="4"/>
  <c r="G29" i="2"/>
  <c r="G36" i="2"/>
  <c r="D32" i="6"/>
  <c r="C32" i="6"/>
  <c r="F14" i="6"/>
  <c r="G375" i="1" l="1"/>
  <c r="G374" i="1" s="1"/>
  <c r="G373" i="1" s="1"/>
  <c r="G364" i="1" s="1"/>
  <c r="G356" i="1"/>
  <c r="G352" i="1"/>
  <c r="G350" i="1"/>
  <c r="G348" i="1" s="1"/>
  <c r="G346" i="1"/>
  <c r="G345" i="1" s="1"/>
  <c r="G339" i="1"/>
  <c r="G335" i="1"/>
  <c r="G327" i="1"/>
  <c r="G325" i="1"/>
  <c r="G318" i="1" s="1"/>
  <c r="G316" i="1"/>
  <c r="G307" i="1"/>
  <c r="G304" i="1"/>
  <c r="G302" i="1"/>
  <c r="G301" i="1" s="1"/>
  <c r="G299" i="1"/>
  <c r="G295" i="1"/>
  <c r="G293" i="1"/>
  <c r="G291" i="1" s="1"/>
  <c r="G289" i="1"/>
  <c r="G279" i="1"/>
  <c r="G277" i="1" s="1"/>
  <c r="G265" i="1"/>
  <c r="G262" i="1"/>
  <c r="G260" i="1" s="1"/>
  <c r="G246" i="1"/>
  <c r="G243" i="1"/>
  <c r="G242" i="1" s="1"/>
  <c r="G235" i="1"/>
  <c r="G233" i="1"/>
  <c r="G230" i="1"/>
  <c r="G227" i="1"/>
  <c r="G226" i="1" s="1"/>
  <c r="G202" i="1"/>
  <c r="G201" i="1" s="1"/>
  <c r="G200" i="1" s="1"/>
  <c r="G191" i="1"/>
  <c r="G177" i="1"/>
  <c r="G174" i="1"/>
  <c r="G170" i="1"/>
  <c r="G147" i="1"/>
  <c r="G144" i="1"/>
  <c r="G143" i="1" s="1"/>
  <c r="G139" i="1"/>
  <c r="G137" i="1"/>
  <c r="G126" i="1"/>
  <c r="G119" i="1" s="1"/>
  <c r="G118" i="1" s="1"/>
  <c r="G111" i="1"/>
  <c r="G108" i="1"/>
  <c r="G107" i="1" s="1"/>
  <c r="G97" i="1"/>
  <c r="G88" i="1"/>
  <c r="G86" i="1"/>
  <c r="G82" i="1"/>
  <c r="G79" i="1"/>
  <c r="G77" i="1"/>
  <c r="G94" i="1"/>
  <c r="G68" i="1"/>
  <c r="G385" i="1" s="1"/>
  <c r="G61" i="1"/>
  <c r="G41" i="1" s="1"/>
  <c r="G34" i="1"/>
  <c r="G27" i="1" s="1"/>
  <c r="G25" i="1"/>
  <c r="G23" i="1" s="1"/>
  <c r="G19" i="1"/>
  <c r="G17" i="1"/>
  <c r="G13" i="1"/>
  <c r="G10" i="1"/>
  <c r="D19" i="8"/>
  <c r="F27" i="6"/>
  <c r="F26" i="6"/>
  <c r="G106" i="1" l="1"/>
  <c r="G169" i="1"/>
  <c r="G160" i="1" s="1"/>
  <c r="G190" i="1"/>
  <c r="G229" i="1"/>
  <c r="G225" i="1" s="1"/>
  <c r="G224" i="1" s="1"/>
  <c r="G315" i="1"/>
  <c r="G306" i="1" s="1"/>
  <c r="G81" i="1"/>
  <c r="G338" i="1"/>
  <c r="G329" i="1" s="1"/>
  <c r="G259" i="1"/>
  <c r="G248" i="1" s="1"/>
  <c r="G93" i="1"/>
  <c r="G387" i="1"/>
  <c r="B33" i="7"/>
  <c r="G383" i="1"/>
  <c r="G16" i="1"/>
  <c r="G15" i="1" s="1"/>
  <c r="G142" i="1"/>
  <c r="G141" i="1" s="1"/>
  <c r="G298" i="1"/>
  <c r="G297" i="1" s="1"/>
  <c r="G382" i="1"/>
  <c r="G355" i="1"/>
  <c r="G136" i="1"/>
  <c r="G135" i="1" s="1"/>
  <c r="G380" i="1"/>
  <c r="G76" i="1"/>
  <c r="G241" i="1"/>
  <c r="G240" i="1" s="1"/>
  <c r="G288" i="1"/>
  <c r="G287" i="1" s="1"/>
  <c r="C20" i="5"/>
  <c r="F59" i="4"/>
  <c r="F83" i="4" s="1"/>
  <c r="G75" i="1" l="1"/>
  <c r="G74" i="1" s="1"/>
  <c r="B10" i="10"/>
  <c r="G19" i="2"/>
  <c r="G39" i="2"/>
  <c r="G37" i="2" s="1"/>
  <c r="G381" i="1" l="1"/>
  <c r="F12" i="6"/>
  <c r="C22" i="10"/>
  <c r="B22" i="10"/>
  <c r="C10" i="10"/>
  <c r="M28" i="9"/>
  <c r="L28" i="9"/>
  <c r="K28" i="9"/>
  <c r="K29" i="9" s="1"/>
  <c r="J28" i="9"/>
  <c r="I28" i="9"/>
  <c r="H28" i="9"/>
  <c r="G28" i="9"/>
  <c r="F28" i="9"/>
  <c r="E28" i="9"/>
  <c r="D28" i="9"/>
  <c r="C28" i="9"/>
  <c r="B28" i="9"/>
  <c r="N27" i="9"/>
  <c r="N26" i="9"/>
  <c r="N25" i="9"/>
  <c r="N24" i="9"/>
  <c r="N23" i="9"/>
  <c r="N22" i="9"/>
  <c r="N21" i="9"/>
  <c r="N20" i="9"/>
  <c r="N19" i="9"/>
  <c r="M17" i="9"/>
  <c r="L17" i="9"/>
  <c r="J17" i="9"/>
  <c r="I17" i="9"/>
  <c r="G17" i="9"/>
  <c r="F17" i="9"/>
  <c r="E17" i="9"/>
  <c r="D17" i="9"/>
  <c r="C17" i="9"/>
  <c r="N16" i="9"/>
  <c r="N15" i="9"/>
  <c r="N14" i="9"/>
  <c r="N10" i="9"/>
  <c r="N8" i="9"/>
  <c r="N7" i="9"/>
  <c r="D22" i="8"/>
  <c r="D15" i="8"/>
  <c r="E15" i="8"/>
  <c r="F15" i="8"/>
  <c r="F32" i="8"/>
  <c r="E32" i="8"/>
  <c r="D32" i="8"/>
  <c r="C32" i="8"/>
  <c r="F28" i="8"/>
  <c r="E28" i="8"/>
  <c r="D28" i="8"/>
  <c r="C28" i="8"/>
  <c r="F22" i="8"/>
  <c r="E22" i="8"/>
  <c r="C22" i="8"/>
  <c r="F19" i="8"/>
  <c r="E19" i="8"/>
  <c r="C19" i="8"/>
  <c r="C15" i="8"/>
  <c r="F10" i="8"/>
  <c r="E10" i="8"/>
  <c r="D10" i="8"/>
  <c r="C10" i="8"/>
  <c r="F15" i="6"/>
  <c r="E32" i="6"/>
  <c r="F31" i="6"/>
  <c r="F30" i="6"/>
  <c r="F29" i="6"/>
  <c r="F28" i="6"/>
  <c r="F25" i="6"/>
  <c r="F24" i="6"/>
  <c r="F23" i="6"/>
  <c r="F22" i="6"/>
  <c r="F20" i="6"/>
  <c r="F19" i="6"/>
  <c r="F18" i="6"/>
  <c r="F17" i="6"/>
  <c r="F16" i="6"/>
  <c r="F13" i="6"/>
  <c r="N17" i="9" l="1"/>
  <c r="F32" i="6"/>
  <c r="C34" i="8"/>
  <c r="I29" i="9"/>
  <c r="C21" i="8"/>
  <c r="E29" i="9"/>
  <c r="C29" i="9"/>
  <c r="M29" i="9"/>
  <c r="D29" i="9"/>
  <c r="H29" i="9"/>
  <c r="L29" i="9"/>
  <c r="G29" i="9"/>
  <c r="N28" i="9"/>
  <c r="F29" i="9"/>
  <c r="J29" i="9"/>
  <c r="B29" i="9"/>
  <c r="D21" i="8"/>
  <c r="F34" i="8"/>
  <c r="E34" i="8"/>
  <c r="D34" i="8"/>
  <c r="F21" i="8"/>
  <c r="E21" i="8"/>
  <c r="N29" i="9" l="1"/>
  <c r="D20" i="5" l="1"/>
  <c r="E20" i="5"/>
  <c r="F10" i="5"/>
  <c r="F19" i="5"/>
  <c r="F18" i="5"/>
  <c r="F17" i="5"/>
  <c r="F16" i="5"/>
  <c r="F15" i="5"/>
  <c r="F14" i="5"/>
  <c r="F13" i="5"/>
  <c r="F12" i="5"/>
  <c r="F11" i="5"/>
  <c r="F34" i="4"/>
  <c r="F74" i="4"/>
  <c r="F73" i="4" s="1"/>
  <c r="F65" i="4"/>
  <c r="F63" i="4"/>
  <c r="F62" i="4" s="1"/>
  <c r="F56" i="4"/>
  <c r="F55" i="4" s="1"/>
  <c r="F53" i="4"/>
  <c r="F52" i="4" s="1"/>
  <c r="F49" i="4"/>
  <c r="F48" i="4" s="1"/>
  <c r="F47" i="4" s="1"/>
  <c r="F84" i="4" s="1"/>
  <c r="F43" i="4"/>
  <c r="F78" i="4" s="1"/>
  <c r="F31" i="4"/>
  <c r="F30" i="4" s="1"/>
  <c r="F22" i="4"/>
  <c r="F21" i="4" s="1"/>
  <c r="F20" i="4" s="1"/>
  <c r="F77" i="4" l="1"/>
  <c r="F33" i="4"/>
  <c r="F61" i="4"/>
  <c r="F20" i="5"/>
  <c r="F80" i="4"/>
  <c r="F76" i="4" l="1"/>
  <c r="F79" i="4"/>
  <c r="F85" i="4" s="1"/>
  <c r="C10" i="3" l="1"/>
  <c r="C15" i="3"/>
  <c r="C19" i="3"/>
  <c r="C23" i="3"/>
  <c r="C29" i="3"/>
  <c r="C33" i="3"/>
  <c r="C35" i="3" l="1"/>
  <c r="C21" i="3"/>
  <c r="G53" i="2" l="1"/>
  <c r="G52" i="2" s="1"/>
  <c r="G49" i="2"/>
  <c r="G47" i="2"/>
  <c r="G32" i="2"/>
  <c r="G31" i="2" s="1"/>
  <c r="G28" i="2" s="1"/>
  <c r="G24" i="2"/>
  <c r="G23" i="2" s="1"/>
  <c r="G17" i="2"/>
  <c r="G9" i="2" l="1"/>
  <c r="G56" i="2" s="1"/>
  <c r="G149" i="1" l="1"/>
  <c r="G379" i="1" l="1"/>
  <c r="G388" i="1" s="1"/>
  <c r="G377" i="1"/>
</calcChain>
</file>

<file path=xl/sharedStrings.xml><?xml version="1.0" encoding="utf-8"?>
<sst xmlns="http://schemas.openxmlformats.org/spreadsheetml/2006/main" count="1143" uniqueCount="472">
  <si>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</si>
  <si>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</si>
  <si>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</si>
  <si>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</si>
  <si>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</si>
  <si>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</si>
  <si>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</si>
  <si>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</si>
  <si>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</si>
  <si>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</si>
  <si>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</si>
  <si>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</si>
  <si>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</si>
  <si>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</si>
  <si>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</si>
  <si>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</si>
  <si>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</si>
  <si>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</si>
  <si>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</si>
  <si>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</si>
  <si>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Kisértékű tárgyi eszközök</t>
  </si>
  <si>
    <t>K312</t>
  </si>
  <si>
    <t>Üzemeltetési anyagok beszerzése</t>
  </si>
  <si>
    <t>Irodaszer, nyomtatvány</t>
  </si>
  <si>
    <t>Üzemeltetési fenntartási anyag</t>
  </si>
  <si>
    <t>Folyóirat-beszerzés</t>
  </si>
  <si>
    <t>K32</t>
  </si>
  <si>
    <t>Kommunikációs szolgáltatások</t>
  </si>
  <si>
    <t>K321</t>
  </si>
  <si>
    <t>Egyéb informatikai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</si>
  <si>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</si>
  <si>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</si>
  <si>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</si>
  <si>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</si>
  <si>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</si>
  <si>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</si>
  <si>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</si>
  <si>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</si>
  <si>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</si>
  <si>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</si>
  <si>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</si>
  <si>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</si>
  <si>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</si>
  <si>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</si>
  <si>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</si>
  <si>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</si>
  <si>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</si>
  <si>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</si>
  <si>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</si>
  <si>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</si>
  <si>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</si>
  <si>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</si>
  <si>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</si>
  <si>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</si>
  <si>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</si>
  <si>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Egyéb működési célú támogatások államháztartáson belülre</t>
  </si>
  <si>
    <t xml:space="preserve">Vérszállításra Badacsonytomajra </t>
  </si>
  <si>
    <t>Támogatás pedagógusnapra</t>
  </si>
  <si>
    <t>Nyári táborozás támogatása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</si>
  <si>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</si>
  <si>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</si>
  <si>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</si>
  <si>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</si>
  <si>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</si>
  <si>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</si>
  <si>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</si>
  <si>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</si>
  <si>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</si>
  <si>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</si>
  <si>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</si>
  <si>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</si>
  <si>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</si>
  <si>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</si>
  <si>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K61</t>
  </si>
  <si>
    <t>Rendezési terv (felülvizsgálat)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</si>
  <si>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</si>
  <si>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</si>
  <si>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</si>
  <si>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</si>
  <si>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</si>
  <si>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</si>
  <si>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</si>
  <si>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</si>
  <si>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Egyéb szakmai anyag beszerzése</t>
  </si>
  <si>
    <t>Egyéb üzemltetési anyag besz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</si>
  <si>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</si>
  <si>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</si>
  <si>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</si>
  <si>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</si>
  <si>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</si>
  <si>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</si>
  <si>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</si>
  <si>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</si>
  <si>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</si>
  <si>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</si>
  <si>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</si>
  <si>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</si>
  <si>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</si>
  <si>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</si>
  <si>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üzemeltetési, fenntartási anyag</t>
  </si>
  <si>
    <t>Hajtó és kenőanyag</t>
  </si>
  <si>
    <t>Szállítási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</si>
  <si>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</si>
  <si>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</si>
  <si>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</si>
  <si>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</si>
  <si>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</si>
  <si>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K1110</t>
  </si>
  <si>
    <t>Közlekedési költségtérítés</t>
  </si>
  <si>
    <t>Munkaadót terhelő szja</t>
  </si>
  <si>
    <t>Gyógyszerbeszerzés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</si>
  <si>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</si>
  <si>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</si>
  <si>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</si>
  <si>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</si>
  <si>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</si>
  <si>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</si>
  <si>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</si>
  <si>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</si>
  <si>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</si>
  <si>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</si>
  <si>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082092   Közművelődés</t>
  </si>
  <si>
    <t>Egyéb anyagbeszerzés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</si>
  <si>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</si>
  <si>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</si>
  <si>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</si>
  <si>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</si>
  <si>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</si>
  <si>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</si>
  <si>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</si>
  <si>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</si>
  <si>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</si>
  <si>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</si>
  <si>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</si>
  <si>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</si>
  <si>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</si>
  <si>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</si>
  <si>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</si>
  <si>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</si>
  <si>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</si>
  <si>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</si>
  <si>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</si>
  <si>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</si>
  <si>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</si>
  <si>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</si>
  <si>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</si>
  <si>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</si>
  <si>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</si>
  <si>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</si>
  <si>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</si>
  <si>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</si>
  <si>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</si>
  <si>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</si>
  <si>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</si>
  <si>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</si>
  <si>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</si>
  <si>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</si>
  <si>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</si>
  <si>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</si>
  <si>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</si>
  <si>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</si>
  <si>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</si>
  <si>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</si>
  <si>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</si>
  <si>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</si>
  <si>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</si>
  <si>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</si>
  <si>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</si>
  <si>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</si>
  <si>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</si>
  <si>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</si>
  <si>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</si>
  <si>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</si>
  <si>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</si>
  <si>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Beszámoló alapján kapott bevétel</t>
  </si>
  <si>
    <t>B16</t>
  </si>
  <si>
    <t>Egyéb működési célú támogatások bevételei áh belülről</t>
  </si>
  <si>
    <t>Hosszabb időtartamú közfoglalkoztatás támogatása</t>
  </si>
  <si>
    <t>OEP támogatás védőnői szolgálat működéséhez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</si>
  <si>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</si>
  <si>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</si>
  <si>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</si>
  <si>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</si>
  <si>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</si>
  <si>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</si>
  <si>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</si>
  <si>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</si>
  <si>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</si>
  <si>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</si>
  <si>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</si>
  <si>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</si>
  <si>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</si>
  <si>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</si>
  <si>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</si>
  <si>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</si>
  <si>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</si>
  <si>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</si>
  <si>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</si>
  <si>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Áramdíj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</si>
  <si>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</si>
  <si>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</si>
  <si>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</si>
  <si>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</si>
  <si>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</si>
  <si>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</si>
  <si>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</si>
  <si>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</si>
  <si>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</si>
  <si>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</si>
  <si>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</si>
  <si>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</si>
  <si>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</si>
  <si>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</si>
  <si>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</si>
  <si>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</si>
  <si>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</si>
  <si>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</si>
  <si>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</si>
  <si>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</si>
  <si>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</si>
  <si>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</si>
  <si>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</si>
  <si>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</si>
  <si>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</si>
  <si>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</si>
  <si>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</si>
  <si>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</si>
  <si>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</si>
  <si>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</si>
  <si>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</si>
  <si>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</si>
  <si>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</si>
  <si>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</si>
  <si>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</si>
  <si>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</si>
  <si>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</si>
  <si>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</si>
  <si>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</si>
  <si>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Tulajdonosi bevételek koncessziós díj</t>
  </si>
  <si>
    <t>01120    Adó- vám és jövedéki igazgatás</t>
  </si>
  <si>
    <t>Magánszemélyek kommunális adója</t>
  </si>
  <si>
    <t>Szolgáltatások ellenértéke</t>
  </si>
  <si>
    <t>018010    Önkormányzatok elszámolásai a központi költségvetéssel</t>
  </si>
  <si>
    <t>Települési önk egyes köznevelési feladatainak támogatása</t>
  </si>
  <si>
    <t>Működési célú központosított kiegészítő előirányzatok</t>
  </si>
  <si>
    <t>B116</t>
  </si>
  <si>
    <t>B21</t>
  </si>
  <si>
    <t>018030    Támogatási célú finanszírozási műveletek</t>
  </si>
  <si>
    <t>Államháztartáson belüli megelőgezések</t>
  </si>
  <si>
    <t>Bérleti díjak</t>
  </si>
  <si>
    <t>B410</t>
  </si>
  <si>
    <t>Biztosító által fizetett kártérítés</t>
  </si>
  <si>
    <t>Egyéb működési célú támogatások bevételei államh belül</t>
  </si>
  <si>
    <t>OEP támogatás</t>
  </si>
  <si>
    <t xml:space="preserve">096015   Gyermekétkeztetés </t>
  </si>
  <si>
    <t>Ellátási díjak</t>
  </si>
  <si>
    <t>Lakbérek/Bérleti díjak</t>
  </si>
  <si>
    <t xml:space="preserve">Nemesgulács Község Önkormányzata 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</si>
  <si>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</si>
  <si>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</si>
  <si>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</si>
  <si>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</si>
  <si>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</si>
  <si>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</si>
  <si>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</si>
  <si>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</si>
  <si>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</si>
  <si>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</si>
  <si>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</si>
  <si>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</si>
  <si>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</si>
  <si>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</si>
  <si>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</si>
  <si>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</si>
  <si>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</si>
  <si>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</si>
  <si>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</si>
  <si>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</si>
  <si>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 xml:space="preserve"> Család és nővédelmi egészségügyi gondozás</t>
  </si>
  <si>
    <t>082092</t>
  </si>
  <si>
    <t>Közművelődés</t>
  </si>
  <si>
    <t>096015</t>
  </si>
  <si>
    <t xml:space="preserve"> Gyermekétkeztetés</t>
  </si>
  <si>
    <t>Önkormányzat bevétele összesen:</t>
  </si>
  <si>
    <t>Tanyagondnoki szolgálat</t>
  </si>
  <si>
    <t>Állam- igazgatási feladat</t>
  </si>
  <si>
    <t>Önkormányzatok és önkorm. hivatalok jogalkotó és ált. ig. tev</t>
  </si>
  <si>
    <t>Köztemető fenntartása és működtetése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</si>
  <si>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</si>
  <si>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</si>
  <si>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</si>
  <si>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</si>
  <si>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</si>
  <si>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</si>
  <si>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</si>
  <si>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</si>
  <si>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</si>
  <si>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</si>
  <si>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</si>
  <si>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</si>
  <si>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104037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</si>
  <si>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</si>
  <si>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</si>
  <si>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</si>
  <si>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</si>
  <si>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Támogatási célú fininszírozási műveletek</t>
  </si>
  <si>
    <t xml:space="preserve">Kiemelt előirányzat </t>
  </si>
  <si>
    <t>Rendezési terv felülvizsgálat</t>
  </si>
  <si>
    <t>Beruházások összesen</t>
  </si>
  <si>
    <t>Felújítások összesen</t>
  </si>
  <si>
    <t>Felhalmozási kiadások összesen</t>
  </si>
  <si>
    <t>2022.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</si>
  <si>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</si>
  <si>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</si>
  <si>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</si>
  <si>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</si>
  <si>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</si>
  <si>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</si>
  <si>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</si>
  <si>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</si>
  <si>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</si>
  <si>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</si>
  <si>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</si>
  <si>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</si>
  <si>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</si>
  <si>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</si>
  <si>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</si>
  <si>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</si>
  <si>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</si>
  <si>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</si>
  <si>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</si>
  <si>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</si>
  <si>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</si>
  <si>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</si>
  <si>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</si>
  <si>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</si>
  <si>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</si>
  <si>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</si>
  <si>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</si>
  <si>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</si>
  <si>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</si>
  <si>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</si>
  <si>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</si>
  <si>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</si>
  <si>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</si>
  <si>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</si>
  <si>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</si>
  <si>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</si>
  <si>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</si>
  <si>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</si>
  <si>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</si>
  <si>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</si>
  <si>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</si>
  <si>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</si>
  <si>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</si>
  <si>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</si>
  <si>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</si>
  <si>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</si>
  <si>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</si>
  <si>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</si>
  <si>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</si>
  <si>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</si>
  <si>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</si>
  <si>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</si>
  <si>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</si>
  <si>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Európa Kulturális Fővárosa</t>
  </si>
  <si>
    <t>Egyéb felhalmozási célú átvett pénzeszközök (Pihenő-és szabaidőpark)</t>
  </si>
  <si>
    <t>086020</t>
  </si>
  <si>
    <t>Helyi, térségi közösségi tér biztosítása, működtetése</t>
  </si>
  <si>
    <t>Egyéb üzemeltetési, fenntartási szolgáltatások (fénymásoló bérlés is)</t>
  </si>
  <si>
    <t>K71</t>
  </si>
  <si>
    <t>K74</t>
  </si>
  <si>
    <t>Felújítási célú előzetesen felszámított áfa</t>
  </si>
  <si>
    <t>Nyílászáró csere Hivatal épületben</t>
  </si>
  <si>
    <t>091140</t>
  </si>
  <si>
    <t>Óvodai nevelés, ellátás működtetési feladat</t>
  </si>
  <si>
    <t xml:space="preserve">Rákóczi utca csapadékvíz elvezetés </t>
  </si>
  <si>
    <t>2023. előirányzat</t>
  </si>
  <si>
    <t>2024. előirányzat</t>
  </si>
  <si>
    <t>B1131</t>
  </si>
  <si>
    <t>Intézményi gyermekétkeztetés</t>
  </si>
  <si>
    <t>Vízdíj</t>
  </si>
  <si>
    <t>B36</t>
  </si>
  <si>
    <t>Önkormányzatok elszámolásai központi költségvetéssel</t>
  </si>
  <si>
    <t>2022. évi költségvetés bevételei</t>
  </si>
  <si>
    <t>Egyéb közhatalmi bevételek</t>
  </si>
  <si>
    <t>Házasságkötés díja</t>
  </si>
  <si>
    <t xml:space="preserve">2022. évi költségvetés kiadásai </t>
  </si>
  <si>
    <t>Medicopter Alapítvány támogatás</t>
  </si>
  <si>
    <t>Egyéb szervezetek</t>
  </si>
  <si>
    <t>Egyéb működési célú támogatások felnőtt fogászat</t>
  </si>
  <si>
    <t>ZP-1-2021 Zártkert pályázat</t>
  </si>
  <si>
    <t>072111 Háziorvosi alapellátás</t>
  </si>
  <si>
    <t xml:space="preserve">Magyar Falu Orvosi eszközök beszerzése </t>
  </si>
  <si>
    <t>K123</t>
  </si>
  <si>
    <t>Óvodások szállítása</t>
  </si>
  <si>
    <t xml:space="preserve">MFP-KEB Közösségszervezéshez eszközbeszerzés </t>
  </si>
  <si>
    <t xml:space="preserve">2022.évi költségvetés felhalmozási kiadásai </t>
  </si>
  <si>
    <t>ZP-1-2021 Zártkerti pályázat</t>
  </si>
  <si>
    <t>Magyar Falu közösségszervezéshez eszközbeszerzés és bértámogatás</t>
  </si>
  <si>
    <t>Magyar Falu orvosi eszközök beszerzése</t>
  </si>
  <si>
    <t xml:space="preserve">2022. évi költségvetés összevont mérlege </t>
  </si>
  <si>
    <t>Szakmai szolgáltatás / Főépítészi tevékenység, GDPR/</t>
  </si>
  <si>
    <t>Felhalmozási célú önkormányzati támogatások (TOP Óvoda)</t>
  </si>
  <si>
    <t xml:space="preserve">072111 </t>
  </si>
  <si>
    <t>Háziorvosi alapellátás</t>
  </si>
  <si>
    <t>Egyéb üzem., fennt. Szolg. (nyugdíjas szemétszállítás)</t>
  </si>
  <si>
    <t xml:space="preserve">2022.-2025.  évi költségvetési bevételei és kiadásai </t>
  </si>
  <si>
    <t>Előirányzat-felhasználási terv 2022. évre</t>
  </si>
  <si>
    <t>Felhalmozási célú támogatások államháztartáson belül</t>
  </si>
  <si>
    <t>2025. előirányzat</t>
  </si>
  <si>
    <t>Újszülöttek támogatása</t>
  </si>
  <si>
    <t>Rendkívüli települési támogatás</t>
  </si>
  <si>
    <t>feladatonként</t>
  </si>
  <si>
    <t>2022. évi költségvetés bevételei feladatonként</t>
  </si>
  <si>
    <t>Közművelődési bértámogatás</t>
  </si>
  <si>
    <t>Vp pályázati támogatás</t>
  </si>
  <si>
    <t>Magyar Faluprogram támogatás</t>
  </si>
  <si>
    <t>Egyéb felhalmozási célú átvett pénzeszközök (Rendezvénytér)</t>
  </si>
  <si>
    <t>B411</t>
  </si>
  <si>
    <t>Egyéb működési bevételek</t>
  </si>
  <si>
    <t>Módosított előirányzat</t>
  </si>
  <si>
    <t>Módosítottelőirányzat</t>
  </si>
  <si>
    <t>Települési önk szociális,gy.jóléti  feladatainak támogatása</t>
  </si>
  <si>
    <t>Elszámolásból származó bevételek</t>
  </si>
  <si>
    <t>VP pályázati támogatás</t>
  </si>
  <si>
    <t>Magyar faluprogram</t>
  </si>
  <si>
    <t>B410 Egyéb működési bevételek</t>
  </si>
  <si>
    <t>Működési célra átvett pénzeszközök</t>
  </si>
  <si>
    <t>Egyéb működési célra átvett pénzeszköz (Lakossági víz és csatorna)</t>
  </si>
  <si>
    <t>2022. évi eredeti előirányzat</t>
  </si>
  <si>
    <t>2022. évi módosított előirányzat</t>
  </si>
  <si>
    <t>Európa Kulturális Fővárosa 2023</t>
  </si>
  <si>
    <t>K5021</t>
  </si>
  <si>
    <t>Előző évi elszámolásból adódó kiadások</t>
  </si>
  <si>
    <t>Temetőkataszter informatikai rendszer</t>
  </si>
  <si>
    <t>Traktor vásárlás</t>
  </si>
  <si>
    <t>Rendezvénytér térkövezése</t>
  </si>
  <si>
    <t>Felújítások Áfá-ja</t>
  </si>
  <si>
    <t>Hegyalja u. aszfaltozás</t>
  </si>
  <si>
    <t>Járdafelújítás</t>
  </si>
  <si>
    <t>Zöldfelület fejlesztési tervek</t>
  </si>
  <si>
    <t>Temetőkataszter informatikai rendszer megvásárlása</t>
  </si>
  <si>
    <t>Magyar Falu Traktor beszerzés</t>
  </si>
  <si>
    <t>Hegyalja u. aszfaltozása</t>
  </si>
  <si>
    <t>2022. évi költségvetés bevételei jogcímenként</t>
  </si>
  <si>
    <t>Egyéb működési célra átvett pénzeszköz (Falunap, szüreti felvonulás)</t>
  </si>
  <si>
    <t>Megbízási díj</t>
  </si>
  <si>
    <t>Klíma telepítés Önkormányzat épület</t>
  </si>
  <si>
    <t>Klíma telepítés Művelődési és Sportház</t>
  </si>
  <si>
    <t>Napelem telepítés</t>
  </si>
  <si>
    <t>Födém szigetelés Önkormányzat épület</t>
  </si>
  <si>
    <t>Födém szigetelés Művelődési és sportház</t>
  </si>
  <si>
    <t>K72</t>
  </si>
  <si>
    <t>Födém szigetelés</t>
  </si>
  <si>
    <t>Klíma telepítés</t>
  </si>
  <si>
    <t>Klímatelepítés</t>
  </si>
  <si>
    <t>B4082</t>
  </si>
  <si>
    <t>Kamatbevételek</t>
  </si>
  <si>
    <t>Kamatbevétlek</t>
  </si>
  <si>
    <t xml:space="preserve">B4082 </t>
  </si>
  <si>
    <t>Pályázati támogatás fel nem használt része</t>
  </si>
  <si>
    <t>1. melléklet az  1/2023. (II…..) önkormányzati rendelethez</t>
  </si>
  <si>
    <t>2. melléklet az  1/2023. (II…..) önkormányzati rendelethez</t>
  </si>
  <si>
    <t>3. melléklet az  1/2023. (II…..) önkormányzati rendelethez</t>
  </si>
  <si>
    <t>4. melléklet az  1/2023. (II…..) önkormányzati rendelethez</t>
  </si>
  <si>
    <t>5. melléklet az  1/2023. (II…..) önkormányzati rendelethez</t>
  </si>
  <si>
    <t>6. melléklet az  1/2023. (II…..) önkormányzati rendelethez</t>
  </si>
  <si>
    <t>7. melléklet az  1/2023. (II…..) önkormányzati rendelethez</t>
  </si>
  <si>
    <t>8. melléklet az  1/2023. (II…..) önkormányzati rendelethez</t>
  </si>
  <si>
    <t>9. melléklet az  1/2023. (II…..) önkormányzati rendelethez</t>
  </si>
  <si>
    <t xml:space="preserve">                                       10. melléklet az  1/2023. (II…..)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</si>
</sst>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,###"/>
  </numFmts>
  <fonts count="39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13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19" fillId="0" borderId="0"/>
    <xf numFmtId="0" fontId="21" fillId="0" borderId="0"/>
    <xf numFmtId="0" fontId="21" fillId="0" borderId="0"/>
  </cellStyleXfs>
  <cellXfs count="598">
    <xf numFmtId="0" fontId="0" fillId="0" borderId="0" xfId="0"/>
    <xf numFmtId="0" fontId="2" fillId="0" borderId="4" xfId="0" applyFont="1" applyBorder="1" applyAlignment="1">
      <alignment horizontal="center"/>
    </xf>
    <xf numFmtId="49" fontId="3" fillId="3" borderId="6" xfId="0" applyNumberFormat="1" applyFont="1" applyFill="1" applyBorder="1" applyAlignment="1">
      <alignment horizontal="left"/>
    </xf>
    <xf numFmtId="0" fontId="3" fillId="0" borderId="6" xfId="0" applyFont="1" applyBorder="1"/>
    <xf numFmtId="0" fontId="3" fillId="0" borderId="6" xfId="0" applyFont="1" applyBorder="1" applyAlignment="1">
      <alignment horizontal="left"/>
    </xf>
    <xf numFmtId="3" fontId="3" fillId="0" borderId="1" xfId="0" applyNumberFormat="1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3" fontId="1" fillId="0" borderId="1" xfId="0" applyNumberFormat="1" applyFont="1" applyBorder="1"/>
    <xf numFmtId="3" fontId="2" fillId="0" borderId="1" xfId="0" applyNumberFormat="1" applyFont="1" applyBorder="1"/>
    <xf numFmtId="0" fontId="3" fillId="3" borderId="6" xfId="0" applyFont="1" applyFill="1" applyBorder="1" applyAlignment="1">
      <alignment horizontal="left"/>
    </xf>
    <xf numFmtId="0" fontId="2" fillId="0" borderId="6" xfId="0" applyFont="1" applyBorder="1"/>
    <xf numFmtId="3" fontId="1" fillId="0" borderId="1" xfId="0" applyNumberFormat="1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4" fillId="3" borderId="6" xfId="0" applyFont="1" applyFill="1" applyBorder="1"/>
    <xf numFmtId="0" fontId="4" fillId="0" borderId="6" xfId="0" applyFont="1" applyBorder="1"/>
    <xf numFmtId="49" fontId="3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9" fillId="4" borderId="6" xfId="0" applyFont="1" applyFill="1" applyBorder="1"/>
    <xf numFmtId="0" fontId="10" fillId="0" borderId="6" xfId="0" applyFont="1" applyBorder="1"/>
    <xf numFmtId="0" fontId="10" fillId="4" borderId="6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10" fillId="4" borderId="6" xfId="0" applyFont="1" applyFill="1" applyBorder="1"/>
    <xf numFmtId="0" fontId="5" fillId="0" borderId="22" xfId="0" applyFont="1" applyBorder="1" applyAlignment="1">
      <alignment horizontal="center"/>
    </xf>
    <xf numFmtId="0" fontId="11" fillId="3" borderId="6" xfId="0" applyFont="1" applyFill="1" applyBorder="1"/>
    <xf numFmtId="0" fontId="12" fillId="3" borderId="6" xfId="0" applyFont="1" applyFill="1" applyBorder="1" applyAlignment="1">
      <alignment horizontal="left"/>
    </xf>
    <xf numFmtId="0" fontId="4" fillId="6" borderId="6" xfId="0" applyFont="1" applyFill="1" applyBorder="1"/>
    <xf numFmtId="0" fontId="2" fillId="6" borderId="6" xfId="0" applyFont="1" applyFill="1" applyBorder="1"/>
    <xf numFmtId="3" fontId="5" fillId="0" borderId="1" xfId="0" applyNumberFormat="1" applyFont="1" applyBorder="1" applyAlignment="1">
      <alignment horizontal="center"/>
    </xf>
    <xf numFmtId="0" fontId="10" fillId="0" borderId="36" xfId="0" applyFont="1" applyBorder="1" applyAlignment="1">
      <alignment horizontal="left"/>
    </xf>
    <xf numFmtId="3" fontId="10" fillId="0" borderId="37" xfId="0" applyNumberFormat="1" applyFont="1" applyBorder="1" applyAlignment="1">
      <alignment horizontal="right"/>
    </xf>
    <xf numFmtId="3" fontId="10" fillId="0" borderId="38" xfId="0" applyNumberFormat="1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3" fontId="7" fillId="0" borderId="15" xfId="0" applyNumberFormat="1" applyFont="1" applyBorder="1" applyAlignment="1">
      <alignment horizontal="right"/>
    </xf>
    <xf numFmtId="0" fontId="7" fillId="0" borderId="37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3" fontId="10" fillId="0" borderId="15" xfId="0" applyNumberFormat="1" applyFont="1" applyBorder="1" applyAlignment="1">
      <alignment horizontal="right"/>
    </xf>
    <xf numFmtId="0" fontId="10" fillId="0" borderId="41" xfId="0" applyFont="1" applyBorder="1" applyAlignment="1">
      <alignment horizontal="left"/>
    </xf>
    <xf numFmtId="3" fontId="10" fillId="0" borderId="14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1" fillId="0" borderId="37" xfId="0" applyFont="1" applyBorder="1" applyAlignment="1">
      <alignment wrapText="1"/>
    </xf>
    <xf numFmtId="3" fontId="1" fillId="0" borderId="38" xfId="0" applyNumberFormat="1" applyFont="1" applyBorder="1" applyAlignment="1">
      <alignment horizontal="right"/>
    </xf>
    <xf numFmtId="3" fontId="2" fillId="0" borderId="38" xfId="0" applyNumberFormat="1" applyFont="1" applyBorder="1" applyAlignment="1">
      <alignment horizontal="right"/>
    </xf>
    <xf numFmtId="0" fontId="1" fillId="0" borderId="43" xfId="0" applyFont="1" applyBorder="1"/>
    <xf numFmtId="3" fontId="2" fillId="0" borderId="15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0" fontId="1" fillId="0" borderId="40" xfId="0" applyFont="1" applyBorder="1" applyAlignment="1">
      <alignment wrapText="1"/>
    </xf>
    <xf numFmtId="0" fontId="1" fillId="0" borderId="44" xfId="0" applyFont="1" applyBorder="1"/>
    <xf numFmtId="3" fontId="1" fillId="0" borderId="14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0" fontId="1" fillId="0" borderId="41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0" fillId="0" borderId="0" xfId="0" applyNumberFormat="1"/>
    <xf numFmtId="0" fontId="7" fillId="0" borderId="0" xfId="0" applyFont="1"/>
    <xf numFmtId="0" fontId="2" fillId="0" borderId="35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8" xfId="0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2" fillId="0" borderId="17" xfId="0" applyNumberFormat="1" applyFont="1" applyBorder="1"/>
    <xf numFmtId="0" fontId="3" fillId="0" borderId="8" xfId="0" applyFont="1" applyBorder="1"/>
    <xf numFmtId="3" fontId="3" fillId="0" borderId="7" xfId="0" applyNumberFormat="1" applyFont="1" applyBorder="1"/>
    <xf numFmtId="0" fontId="3" fillId="7" borderId="8" xfId="0" applyFont="1" applyFill="1" applyBorder="1"/>
    <xf numFmtId="0" fontId="3" fillId="7" borderId="6" xfId="0" applyFont="1" applyFill="1" applyBorder="1"/>
    <xf numFmtId="3" fontId="3" fillId="7" borderId="7" xfId="0" applyNumberFormat="1" applyFont="1" applyFill="1" applyBorder="1"/>
    <xf numFmtId="3" fontId="3" fillId="7" borderId="1" xfId="0" applyNumberFormat="1" applyFont="1" applyFill="1" applyBorder="1"/>
    <xf numFmtId="3" fontId="2" fillId="0" borderId="10" xfId="0" applyNumberFormat="1" applyFont="1" applyBorder="1"/>
    <xf numFmtId="49" fontId="10" fillId="0" borderId="46" xfId="0" applyNumberFormat="1" applyFont="1" applyBorder="1" applyAlignment="1">
      <alignment horizontal="left"/>
    </xf>
    <xf numFmtId="0" fontId="10" fillId="0" borderId="47" xfId="0" applyFont="1" applyBorder="1"/>
    <xf numFmtId="0" fontId="10" fillId="0" borderId="47" xfId="0" applyFont="1" applyBorder="1" applyAlignment="1">
      <alignment horizontal="left"/>
    </xf>
    <xf numFmtId="0" fontId="10" fillId="0" borderId="48" xfId="0" applyFont="1" applyBorder="1" applyAlignment="1">
      <alignment horizontal="left"/>
    </xf>
    <xf numFmtId="0" fontId="17" fillId="0" borderId="0" xfId="0" applyFont="1"/>
    <xf numFmtId="0" fontId="18" fillId="0" borderId="0" xfId="2" applyFont="1" applyProtection="1">
      <protection locked="0"/>
    </xf>
    <xf numFmtId="0" fontId="22" fillId="0" borderId="0" xfId="3" applyFont="1" applyAlignment="1">
      <alignment horizontal="right"/>
    </xf>
    <xf numFmtId="0" fontId="20" fillId="0" borderId="1" xfId="2" applyFont="1" applyBorder="1" applyAlignment="1">
      <alignment horizontal="center" vertical="center"/>
    </xf>
    <xf numFmtId="0" fontId="16" fillId="0" borderId="1" xfId="2" applyFont="1" applyBorder="1" applyAlignment="1">
      <alignment horizontal="left" vertical="center" wrapText="1" indent="1"/>
    </xf>
    <xf numFmtId="165" fontId="16" fillId="0" borderId="1" xfId="2" applyNumberFormat="1" applyFont="1" applyBorder="1" applyAlignment="1" applyProtection="1">
      <alignment vertical="center"/>
      <protection locked="0"/>
    </xf>
    <xf numFmtId="165" fontId="16" fillId="0" borderId="1" xfId="2" applyNumberFormat="1" applyFont="1" applyBorder="1" applyAlignment="1">
      <alignment vertical="center"/>
    </xf>
    <xf numFmtId="0" fontId="16" fillId="0" borderId="1" xfId="2" applyFont="1" applyBorder="1" applyAlignment="1">
      <alignment horizontal="left" vertical="center" indent="1"/>
    </xf>
    <xf numFmtId="0" fontId="23" fillId="7" borderId="1" xfId="2" applyFont="1" applyFill="1" applyBorder="1" applyAlignment="1">
      <alignment horizontal="left" vertical="center" indent="1"/>
    </xf>
    <xf numFmtId="165" fontId="23" fillId="7" borderId="1" xfId="2" applyNumberFormat="1" applyFont="1" applyFill="1" applyBorder="1" applyAlignment="1">
      <alignment vertical="center"/>
    </xf>
    <xf numFmtId="0" fontId="23" fillId="7" borderId="1" xfId="2" applyFont="1" applyFill="1" applyBorder="1" applyAlignment="1">
      <alignment horizontal="left" indent="1"/>
    </xf>
    <xf numFmtId="165" fontId="23" fillId="7" borderId="1" xfId="2" applyNumberFormat="1" applyFont="1" applyFill="1" applyBorder="1"/>
    <xf numFmtId="0" fontId="27" fillId="0" borderId="50" xfId="4" applyFont="1" applyBorder="1" applyAlignment="1">
      <alignment horizontal="center" vertical="center" wrapText="1"/>
    </xf>
    <xf numFmtId="0" fontId="27" fillId="0" borderId="51" xfId="4" applyFont="1" applyBorder="1" applyAlignment="1">
      <alignment horizontal="center" vertical="center" wrapText="1"/>
    </xf>
    <xf numFmtId="0" fontId="28" fillId="0" borderId="50" xfId="4" applyFont="1" applyBorder="1" applyAlignment="1">
      <alignment horizontal="center" vertical="center" wrapText="1"/>
    </xf>
    <xf numFmtId="0" fontId="28" fillId="0" borderId="51" xfId="4" applyFont="1" applyBorder="1" applyAlignment="1">
      <alignment horizontal="center" vertical="center" wrapText="1"/>
    </xf>
    <xf numFmtId="165" fontId="29" fillId="0" borderId="52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53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36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22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23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54" xfId="4" applyNumberFormat="1" applyFont="1" applyBorder="1" applyAlignment="1" applyProtection="1">
      <alignment horizontal="right" vertical="center" wrapText="1" indent="1"/>
      <protection locked="0"/>
    </xf>
    <xf numFmtId="165" fontId="30" fillId="0" borderId="55" xfId="4" applyNumberFormat="1" applyFont="1" applyBorder="1" applyAlignment="1">
      <alignment vertical="center" wrapText="1"/>
    </xf>
    <xf numFmtId="165" fontId="30" fillId="0" borderId="56" xfId="4" applyNumberFormat="1" applyFont="1" applyBorder="1" applyAlignment="1">
      <alignment vertical="center" wrapText="1"/>
    </xf>
    <xf numFmtId="3" fontId="29" fillId="0" borderId="53" xfId="4" applyNumberFormat="1" applyFont="1" applyBorder="1" applyAlignment="1" applyProtection="1">
      <alignment horizontal="right" vertical="center" wrapText="1" indent="1"/>
      <protection locked="0"/>
    </xf>
    <xf numFmtId="0" fontId="7" fillId="0" borderId="5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31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3" fontId="8" fillId="4" borderId="66" xfId="0" applyNumberFormat="1" applyFont="1" applyFill="1" applyBorder="1" applyAlignment="1">
      <alignment horizontal="right"/>
    </xf>
    <xf numFmtId="0" fontId="10" fillId="0" borderId="67" xfId="0" applyFont="1" applyBorder="1"/>
    <xf numFmtId="3" fontId="10" fillId="0" borderId="66" xfId="0" applyNumberFormat="1" applyFont="1" applyBorder="1"/>
    <xf numFmtId="0" fontId="9" fillId="4" borderId="67" xfId="0" applyFont="1" applyFill="1" applyBorder="1"/>
    <xf numFmtId="3" fontId="9" fillId="4" borderId="66" xfId="0" applyNumberFormat="1" applyFont="1" applyFill="1" applyBorder="1"/>
    <xf numFmtId="0" fontId="9" fillId="0" borderId="59" xfId="0" applyFont="1" applyBorder="1"/>
    <xf numFmtId="0" fontId="9" fillId="0" borderId="0" xfId="0" applyFont="1"/>
    <xf numFmtId="3" fontId="9" fillId="0" borderId="60" xfId="0" applyNumberFormat="1" applyFont="1" applyBorder="1"/>
    <xf numFmtId="3" fontId="7" fillId="0" borderId="53" xfId="0" applyNumberFormat="1" applyFont="1" applyBorder="1"/>
    <xf numFmtId="0" fontId="9" fillId="4" borderId="67" xfId="0" applyFont="1" applyFill="1" applyBorder="1" applyAlignment="1">
      <alignment horizontal="left"/>
    </xf>
    <xf numFmtId="0" fontId="10" fillId="0" borderId="67" xfId="0" applyFont="1" applyBorder="1" applyAlignment="1">
      <alignment horizontal="left"/>
    </xf>
    <xf numFmtId="0" fontId="9" fillId="4" borderId="69" xfId="0" applyFont="1" applyFill="1" applyBorder="1"/>
    <xf numFmtId="0" fontId="9" fillId="4" borderId="70" xfId="0" applyFont="1" applyFill="1" applyBorder="1"/>
    <xf numFmtId="3" fontId="9" fillId="4" borderId="71" xfId="0" applyNumberFormat="1" applyFont="1" applyFill="1" applyBorder="1"/>
    <xf numFmtId="0" fontId="2" fillId="0" borderId="59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31" xfId="0" applyFont="1" applyBorder="1" applyAlignment="1">
      <alignment horizontal="center"/>
    </xf>
    <xf numFmtId="0" fontId="3" fillId="3" borderId="67" xfId="0" applyFont="1" applyFill="1" applyBorder="1"/>
    <xf numFmtId="3" fontId="3" fillId="3" borderId="66" xfId="0" applyNumberFormat="1" applyFont="1" applyFill="1" applyBorder="1" applyAlignment="1">
      <alignment vertical="center"/>
    </xf>
    <xf numFmtId="0" fontId="4" fillId="0" borderId="67" xfId="0" applyFont="1" applyBorder="1"/>
    <xf numFmtId="3" fontId="1" fillId="0" borderId="66" xfId="0" applyNumberFormat="1" applyFont="1" applyBorder="1" applyAlignment="1">
      <alignment vertical="center"/>
    </xf>
    <xf numFmtId="0" fontId="2" fillId="0" borderId="67" xfId="0" applyFont="1" applyBorder="1"/>
    <xf numFmtId="0" fontId="4" fillId="3" borderId="67" xfId="0" applyFont="1" applyFill="1" applyBorder="1"/>
    <xf numFmtId="3" fontId="4" fillId="3" borderId="66" xfId="0" applyNumberFormat="1" applyFont="1" applyFill="1" applyBorder="1"/>
    <xf numFmtId="3" fontId="4" fillId="0" borderId="66" xfId="0" applyNumberFormat="1" applyFont="1" applyBorder="1"/>
    <xf numFmtId="3" fontId="2" fillId="0" borderId="66" xfId="0" applyNumberFormat="1" applyFont="1" applyBorder="1"/>
    <xf numFmtId="0" fontId="4" fillId="6" borderId="67" xfId="0" applyFont="1" applyFill="1" applyBorder="1"/>
    <xf numFmtId="3" fontId="2" fillId="6" borderId="66" xfId="0" applyNumberFormat="1" applyFont="1" applyFill="1" applyBorder="1"/>
    <xf numFmtId="0" fontId="2" fillId="6" borderId="69" xfId="0" applyFont="1" applyFill="1" applyBorder="1"/>
    <xf numFmtId="0" fontId="2" fillId="6" borderId="70" xfId="0" applyFont="1" applyFill="1" applyBorder="1"/>
    <xf numFmtId="0" fontId="4" fillId="6" borderId="70" xfId="0" applyFont="1" applyFill="1" applyBorder="1"/>
    <xf numFmtId="3" fontId="4" fillId="6" borderId="71" xfId="0" applyNumberFormat="1" applyFont="1" applyFill="1" applyBorder="1"/>
    <xf numFmtId="0" fontId="0" fillId="0" borderId="57" xfId="0" applyBorder="1"/>
    <xf numFmtId="0" fontId="0" fillId="0" borderId="59" xfId="0" applyBorder="1"/>
    <xf numFmtId="0" fontId="7" fillId="0" borderId="0" xfId="0" applyFont="1" applyAlignment="1">
      <alignment horizontal="right"/>
    </xf>
    <xf numFmtId="0" fontId="10" fillId="0" borderId="31" xfId="0" applyFont="1" applyBorder="1" applyAlignment="1">
      <alignment horizontal="center" wrapText="1"/>
    </xf>
    <xf numFmtId="49" fontId="10" fillId="0" borderId="75" xfId="0" applyNumberFormat="1" applyFont="1" applyBorder="1"/>
    <xf numFmtId="3" fontId="10" fillId="0" borderId="22" xfId="0" applyNumberFormat="1" applyFont="1" applyBorder="1" applyAlignment="1">
      <alignment horizontal="right"/>
    </xf>
    <xf numFmtId="49" fontId="10" fillId="0" borderId="31" xfId="0" applyNumberFormat="1" applyFont="1" applyBorder="1"/>
    <xf numFmtId="49" fontId="7" fillId="0" borderId="31" xfId="0" applyNumberFormat="1" applyFont="1" applyBorder="1"/>
    <xf numFmtId="0" fontId="11" fillId="4" borderId="76" xfId="0" applyFont="1" applyFill="1" applyBorder="1"/>
    <xf numFmtId="0" fontId="9" fillId="4" borderId="77" xfId="0" applyFont="1" applyFill="1" applyBorder="1" applyAlignment="1">
      <alignment horizontal="left"/>
    </xf>
    <xf numFmtId="3" fontId="9" fillId="4" borderId="78" xfId="0" applyNumberFormat="1" applyFont="1" applyFill="1" applyBorder="1" applyAlignment="1">
      <alignment horizontal="right"/>
    </xf>
    <xf numFmtId="3" fontId="9" fillId="4" borderId="79" xfId="0" applyNumberFormat="1" applyFont="1" applyFill="1" applyBorder="1" applyAlignment="1">
      <alignment horizontal="right"/>
    </xf>
    <xf numFmtId="3" fontId="3" fillId="0" borderId="66" xfId="0" applyNumberFormat="1" applyFont="1" applyBorder="1" applyAlignment="1">
      <alignment vertical="center"/>
    </xf>
    <xf numFmtId="0" fontId="4" fillId="3" borderId="69" xfId="0" applyFont="1" applyFill="1" applyBorder="1"/>
    <xf numFmtId="0" fontId="4" fillId="3" borderId="70" xfId="0" applyFont="1" applyFill="1" applyBorder="1"/>
    <xf numFmtId="3" fontId="4" fillId="3" borderId="71" xfId="0" applyNumberFormat="1" applyFont="1" applyFill="1" applyBorder="1"/>
    <xf numFmtId="3" fontId="2" fillId="0" borderId="0" xfId="0" applyNumberFormat="1" applyFont="1"/>
    <xf numFmtId="0" fontId="8" fillId="0" borderId="59" xfId="4" applyFont="1" applyBorder="1" applyAlignment="1">
      <alignment horizontal="center" wrapText="1"/>
    </xf>
    <xf numFmtId="165" fontId="25" fillId="0" borderId="0" xfId="4" applyNumberFormat="1" applyFont="1" applyAlignment="1">
      <alignment vertical="center" wrapText="1"/>
    </xf>
    <xf numFmtId="165" fontId="26" fillId="0" borderId="60" xfId="4" applyNumberFormat="1" applyFont="1" applyBorder="1" applyAlignment="1">
      <alignment horizontal="right" vertical="center"/>
    </xf>
    <xf numFmtId="0" fontId="27" fillId="0" borderId="49" xfId="4" applyFont="1" applyBorder="1" applyAlignment="1">
      <alignment horizontal="center" vertical="center" wrapText="1"/>
    </xf>
    <xf numFmtId="0" fontId="28" fillId="0" borderId="49" xfId="4" applyFont="1" applyBorder="1" applyAlignment="1">
      <alignment horizontal="center" vertical="center" wrapText="1"/>
    </xf>
    <xf numFmtId="0" fontId="16" fillId="0" borderId="75" xfId="4" applyFont="1" applyBorder="1" applyAlignment="1">
      <alignment horizontal="left" vertical="center" wrapText="1" indent="1"/>
    </xf>
    <xf numFmtId="0" fontId="16" fillId="0" borderId="31" xfId="4" applyFont="1" applyBorder="1" applyAlignment="1">
      <alignment horizontal="left" vertical="center" wrapText="1" indent="1"/>
    </xf>
    <xf numFmtId="0" fontId="16" fillId="0" borderId="31" xfId="4" applyFont="1" applyBorder="1" applyAlignment="1">
      <alignment horizontal="left" vertical="center" wrapText="1" indent="8"/>
    </xf>
    <xf numFmtId="0" fontId="31" fillId="0" borderId="85" xfId="4" applyFont="1" applyBorder="1" applyAlignment="1">
      <alignment vertical="center" wrapText="1"/>
    </xf>
    <xf numFmtId="0" fontId="7" fillId="0" borderId="31" xfId="0" applyFont="1" applyBorder="1" applyAlignment="1">
      <alignment horizontal="center"/>
    </xf>
    <xf numFmtId="0" fontId="8" fillId="0" borderId="31" xfId="0" applyFont="1" applyBorder="1"/>
    <xf numFmtId="0" fontId="7" fillId="0" borderId="22" xfId="0" applyFont="1" applyBorder="1"/>
    <xf numFmtId="0" fontId="7" fillId="0" borderId="31" xfId="0" applyFont="1" applyBorder="1"/>
    <xf numFmtId="3" fontId="7" fillId="0" borderId="22" xfId="0" applyNumberFormat="1" applyFont="1" applyBorder="1"/>
    <xf numFmtId="0" fontId="8" fillId="3" borderId="31" xfId="0" applyFont="1" applyFill="1" applyBorder="1"/>
    <xf numFmtId="3" fontId="8" fillId="3" borderId="22" xfId="0" applyNumberFormat="1" applyFont="1" applyFill="1" applyBorder="1"/>
    <xf numFmtId="0" fontId="1" fillId="0" borderId="31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/>
    </xf>
    <xf numFmtId="49" fontId="1" fillId="0" borderId="75" xfId="0" applyNumberFormat="1" applyFont="1" applyBorder="1"/>
    <xf numFmtId="3" fontId="2" fillId="0" borderId="86" xfId="0" applyNumberFormat="1" applyFont="1" applyBorder="1" applyAlignment="1">
      <alignment horizontal="right"/>
    </xf>
    <xf numFmtId="49" fontId="1" fillId="0" borderId="31" xfId="0" applyNumberFormat="1" applyFont="1" applyBorder="1"/>
    <xf numFmtId="49" fontId="1" fillId="0" borderId="72" xfId="0" applyNumberFormat="1" applyFont="1" applyBorder="1"/>
    <xf numFmtId="0" fontId="1" fillId="4" borderId="76" xfId="0" applyFont="1" applyFill="1" applyBorder="1"/>
    <xf numFmtId="0" fontId="3" fillId="4" borderId="83" xfId="0" applyFont="1" applyFill="1" applyBorder="1" applyAlignment="1">
      <alignment horizontal="left"/>
    </xf>
    <xf numFmtId="3" fontId="3" fillId="4" borderId="83" xfId="0" applyNumberFormat="1" applyFont="1" applyFill="1" applyBorder="1" applyAlignment="1">
      <alignment horizontal="right"/>
    </xf>
    <xf numFmtId="3" fontId="4" fillId="4" borderId="83" xfId="0" applyNumberFormat="1" applyFont="1" applyFill="1" applyBorder="1" applyAlignment="1">
      <alignment horizontal="right"/>
    </xf>
    <xf numFmtId="3" fontId="4" fillId="4" borderId="87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43" xfId="0" applyFont="1" applyBorder="1" applyAlignment="1">
      <alignment wrapText="1"/>
    </xf>
    <xf numFmtId="0" fontId="4" fillId="0" borderId="7" xfId="0" applyFont="1" applyBorder="1"/>
    <xf numFmtId="0" fontId="2" fillId="0" borderId="11" xfId="0" applyFont="1" applyBorder="1"/>
    <xf numFmtId="0" fontId="0" fillId="0" borderId="1" xfId="0" applyBorder="1"/>
    <xf numFmtId="0" fontId="2" fillId="0" borderId="7" xfId="0" applyFont="1" applyBorder="1"/>
    <xf numFmtId="3" fontId="4" fillId="0" borderId="62" xfId="0" applyNumberFormat="1" applyFont="1" applyBorder="1"/>
    <xf numFmtId="3" fontId="2" fillId="0" borderId="90" xfId="0" applyNumberFormat="1" applyFont="1" applyBorder="1"/>
    <xf numFmtId="3" fontId="2" fillId="0" borderId="91" xfId="0" applyNumberFormat="1" applyFont="1" applyBorder="1"/>
    <xf numFmtId="0" fontId="7" fillId="0" borderId="31" xfId="0" applyFont="1" applyBorder="1" applyAlignment="1">
      <alignment wrapText="1"/>
    </xf>
    <xf numFmtId="0" fontId="2" fillId="0" borderId="93" xfId="0" applyFont="1" applyBorder="1"/>
    <xf numFmtId="0" fontId="2" fillId="0" borderId="94" xfId="0" applyFont="1" applyBorder="1"/>
    <xf numFmtId="0" fontId="1" fillId="0" borderId="94" xfId="0" applyFont="1" applyBorder="1" applyAlignment="1">
      <alignment horizontal="center"/>
    </xf>
    <xf numFmtId="0" fontId="33" fillId="3" borderId="80" xfId="0" applyFont="1" applyFill="1" applyBorder="1"/>
    <xf numFmtId="49" fontId="33" fillId="3" borderId="5" xfId="0" applyNumberFormat="1" applyFont="1" applyFill="1" applyBorder="1" applyAlignment="1">
      <alignment horizontal="left"/>
    </xf>
    <xf numFmtId="49" fontId="33" fillId="3" borderId="5" xfId="0" applyNumberFormat="1" applyFont="1" applyFill="1" applyBorder="1" applyAlignment="1">
      <alignment horizontal="center"/>
    </xf>
    <xf numFmtId="3" fontId="33" fillId="3" borderId="10" xfId="0" applyNumberFormat="1" applyFont="1" applyFill="1" applyBorder="1"/>
    <xf numFmtId="0" fontId="33" fillId="0" borderId="67" xfId="0" applyFont="1" applyBorder="1"/>
    <xf numFmtId="0" fontId="33" fillId="0" borderId="6" xfId="0" applyFont="1" applyBorder="1" applyAlignment="1">
      <alignment horizontal="left"/>
    </xf>
    <xf numFmtId="0" fontId="35" fillId="0" borderId="6" xfId="0" applyFont="1" applyBorder="1" applyAlignment="1">
      <alignment horizontal="center"/>
    </xf>
    <xf numFmtId="3" fontId="33" fillId="0" borderId="1" xfId="0" applyNumberFormat="1" applyFont="1" applyBorder="1"/>
    <xf numFmtId="0" fontId="35" fillId="0" borderId="67" xfId="0" applyFont="1" applyBorder="1"/>
    <xf numFmtId="0" fontId="35" fillId="0" borderId="7" xfId="0" applyFont="1" applyBorder="1" applyAlignment="1">
      <alignment horizontal="left"/>
    </xf>
    <xf numFmtId="0" fontId="35" fillId="0" borderId="6" xfId="0" applyFont="1" applyBorder="1" applyAlignment="1">
      <alignment horizontal="left"/>
    </xf>
    <xf numFmtId="3" fontId="35" fillId="0" borderId="1" xfId="0" applyNumberFormat="1" applyFont="1" applyBorder="1"/>
    <xf numFmtId="0" fontId="33" fillId="0" borderId="6" xfId="0" applyFont="1" applyBorder="1" applyAlignment="1">
      <alignment wrapText="1"/>
    </xf>
    <xf numFmtId="0" fontId="35" fillId="0" borderId="6" xfId="0" applyFont="1" applyBorder="1" applyAlignment="1">
      <alignment horizontal="left" wrapText="1"/>
    </xf>
    <xf numFmtId="3" fontId="14" fillId="0" borderId="1" xfId="0" applyNumberFormat="1" applyFont="1" applyBorder="1"/>
    <xf numFmtId="0" fontId="33" fillId="0" borderId="6" xfId="0" applyFont="1" applyBorder="1"/>
    <xf numFmtId="0" fontId="35" fillId="0" borderId="6" xfId="0" applyFont="1" applyBorder="1"/>
    <xf numFmtId="0" fontId="35" fillId="0" borderId="31" xfId="0" applyFont="1" applyBorder="1"/>
    <xf numFmtId="0" fontId="35" fillId="0" borderId="1" xfId="0" applyFont="1" applyBorder="1" applyAlignment="1">
      <alignment horizontal="left"/>
    </xf>
    <xf numFmtId="3" fontId="34" fillId="0" borderId="1" xfId="0" applyNumberFormat="1" applyFont="1" applyBorder="1"/>
    <xf numFmtId="164" fontId="33" fillId="0" borderId="67" xfId="0" applyNumberFormat="1" applyFont="1" applyBorder="1"/>
    <xf numFmtId="0" fontId="33" fillId="0" borderId="11" xfId="0" applyFont="1" applyBorder="1" applyAlignment="1">
      <alignment horizontal="left"/>
    </xf>
    <xf numFmtId="0" fontId="35" fillId="0" borderId="8" xfId="0" applyFont="1" applyBorder="1" applyAlignment="1">
      <alignment horizontal="left"/>
    </xf>
    <xf numFmtId="0" fontId="35" fillId="0" borderId="12" xfId="0" applyFont="1" applyBorder="1" applyAlignment="1">
      <alignment horizontal="left"/>
    </xf>
    <xf numFmtId="0" fontId="35" fillId="0" borderId="13" xfId="0" applyFont="1" applyBorder="1"/>
    <xf numFmtId="0" fontId="33" fillId="0" borderId="25" xfId="0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164" fontId="33" fillId="0" borderId="68" xfId="0" applyNumberFormat="1" applyFont="1" applyBorder="1"/>
    <xf numFmtId="0" fontId="35" fillId="0" borderId="1" xfId="0" applyFont="1" applyBorder="1"/>
    <xf numFmtId="0" fontId="35" fillId="0" borderId="68" xfId="0" applyFont="1" applyBorder="1"/>
    <xf numFmtId="0" fontId="33" fillId="3" borderId="67" xfId="0" applyFont="1" applyFill="1" applyBorder="1"/>
    <xf numFmtId="0" fontId="35" fillId="3" borderId="6" xfId="0" applyFont="1" applyFill="1" applyBorder="1" applyAlignment="1">
      <alignment horizontal="left"/>
    </xf>
    <xf numFmtId="3" fontId="33" fillId="3" borderId="1" xfId="0" applyNumberFormat="1" applyFont="1" applyFill="1" applyBorder="1"/>
    <xf numFmtId="0" fontId="34" fillId="3" borderId="67" xfId="0" applyFont="1" applyFill="1" applyBorder="1"/>
    <xf numFmtId="0" fontId="34" fillId="3" borderId="6" xfId="0" applyFont="1" applyFill="1" applyBorder="1"/>
    <xf numFmtId="0" fontId="34" fillId="8" borderId="6" xfId="0" applyFont="1" applyFill="1" applyBorder="1"/>
    <xf numFmtId="0" fontId="14" fillId="4" borderId="24" xfId="0" applyFont="1" applyFill="1" applyBorder="1" applyAlignment="1">
      <alignment horizontal="left"/>
    </xf>
    <xf numFmtId="3" fontId="34" fillId="4" borderId="1" xfId="0" applyNumberFormat="1" applyFont="1" applyFill="1" applyBorder="1"/>
    <xf numFmtId="0" fontId="33" fillId="0" borderId="5" xfId="0" applyFont="1" applyBorder="1" applyAlignment="1">
      <alignment horizontal="left"/>
    </xf>
    <xf numFmtId="0" fontId="33" fillId="0" borderId="67" xfId="1" applyFont="1" applyBorder="1"/>
    <xf numFmtId="0" fontId="35" fillId="0" borderId="6" xfId="1" applyFont="1" applyBorder="1" applyAlignment="1">
      <alignment horizontal="left"/>
    </xf>
    <xf numFmtId="0" fontId="33" fillId="0" borderId="6" xfId="1" applyFont="1" applyBorder="1" applyAlignment="1">
      <alignment horizontal="left"/>
    </xf>
    <xf numFmtId="0" fontId="35" fillId="0" borderId="5" xfId="0" applyFont="1" applyBorder="1" applyAlignment="1">
      <alignment horizontal="left"/>
    </xf>
    <xf numFmtId="0" fontId="35" fillId="0" borderId="5" xfId="1" applyFont="1" applyBorder="1" applyAlignment="1">
      <alignment horizontal="left"/>
    </xf>
    <xf numFmtId="0" fontId="33" fillId="3" borderId="6" xfId="0" applyFont="1" applyFill="1" applyBorder="1" applyAlignment="1">
      <alignment horizontal="left"/>
    </xf>
    <xf numFmtId="0" fontId="33" fillId="3" borderId="5" xfId="0" applyFont="1" applyFill="1" applyBorder="1" applyAlignment="1">
      <alignment horizontal="left"/>
    </xf>
    <xf numFmtId="0" fontId="33" fillId="3" borderId="5" xfId="0" applyFont="1" applyFill="1" applyBorder="1"/>
    <xf numFmtId="0" fontId="33" fillId="3" borderId="5" xfId="0" applyFont="1" applyFill="1" applyBorder="1" applyAlignment="1">
      <alignment horizontal="center"/>
    </xf>
    <xf numFmtId="0" fontId="14" fillId="0" borderId="67" xfId="0" applyFont="1" applyBorder="1"/>
    <xf numFmtId="3" fontId="14" fillId="0" borderId="10" xfId="0" applyNumberFormat="1" applyFont="1" applyBorder="1"/>
    <xf numFmtId="0" fontId="33" fillId="0" borderId="7" xfId="0" applyFont="1" applyBorder="1" applyAlignment="1">
      <alignment horizontal="left"/>
    </xf>
    <xf numFmtId="0" fontId="33" fillId="0" borderId="1" xfId="0" applyFont="1" applyBorder="1" applyAlignment="1">
      <alignment horizontal="left"/>
    </xf>
    <xf numFmtId="0" fontId="33" fillId="0" borderId="8" xfId="0" applyFont="1" applyBorder="1" applyAlignment="1">
      <alignment horizontal="left"/>
    </xf>
    <xf numFmtId="3" fontId="33" fillId="2" borderId="1" xfId="0" applyNumberFormat="1" applyFont="1" applyFill="1" applyBorder="1"/>
    <xf numFmtId="3" fontId="14" fillId="0" borderId="6" xfId="0" applyNumberFormat="1" applyFont="1" applyBorder="1"/>
    <xf numFmtId="3" fontId="35" fillId="0" borderId="1" xfId="0" applyNumberFormat="1" applyFont="1" applyBorder="1" applyAlignment="1">
      <alignment horizontal="right"/>
    </xf>
    <xf numFmtId="3" fontId="34" fillId="0" borderId="1" xfId="0" applyNumberFormat="1" applyFont="1" applyBorder="1" applyAlignment="1">
      <alignment horizontal="right" wrapText="1"/>
    </xf>
    <xf numFmtId="0" fontId="33" fillId="3" borderId="6" xfId="0" applyFont="1" applyFill="1" applyBorder="1" applyAlignment="1">
      <alignment horizontal="center"/>
    </xf>
    <xf numFmtId="164" fontId="35" fillId="0" borderId="6" xfId="0" applyNumberFormat="1" applyFont="1" applyBorder="1" applyAlignment="1">
      <alignment horizontal="left"/>
    </xf>
    <xf numFmtId="3" fontId="14" fillId="0" borderId="7" xfId="0" applyNumberFormat="1" applyFont="1" applyBorder="1"/>
    <xf numFmtId="164" fontId="35" fillId="0" borderId="67" xfId="0" applyNumberFormat="1" applyFont="1" applyBorder="1"/>
    <xf numFmtId="3" fontId="34" fillId="3" borderId="1" xfId="0" applyNumberFormat="1" applyFont="1" applyFill="1" applyBorder="1"/>
    <xf numFmtId="0" fontId="33" fillId="0" borderId="6" xfId="0" applyFont="1" applyBorder="1" applyAlignment="1">
      <alignment horizontal="center"/>
    </xf>
    <xf numFmtId="3" fontId="34" fillId="0" borderId="12" xfId="0" applyNumberFormat="1" applyFont="1" applyBorder="1"/>
    <xf numFmtId="0" fontId="35" fillId="0" borderId="0" xfId="0" applyFont="1" applyAlignment="1">
      <alignment horizontal="left"/>
    </xf>
    <xf numFmtId="0" fontId="33" fillId="4" borderId="67" xfId="0" applyFont="1" applyFill="1" applyBorder="1"/>
    <xf numFmtId="0" fontId="33" fillId="4" borderId="6" xfId="0" applyFont="1" applyFill="1" applyBorder="1" applyAlignment="1">
      <alignment horizontal="left"/>
    </xf>
    <xf numFmtId="3" fontId="14" fillId="0" borderId="13" xfId="0" applyNumberFormat="1" applyFont="1" applyBorder="1"/>
    <xf numFmtId="0" fontId="35" fillId="0" borderId="31" xfId="0" applyFont="1" applyBorder="1" applyAlignment="1">
      <alignment horizontal="left"/>
    </xf>
    <xf numFmtId="0" fontId="35" fillId="0" borderId="80" xfId="0" applyFont="1" applyBorder="1" applyAlignment="1">
      <alignment horizontal="left"/>
    </xf>
    <xf numFmtId="0" fontId="36" fillId="0" borderId="6" xfId="0" applyFont="1" applyBorder="1" applyAlignment="1">
      <alignment horizontal="left"/>
    </xf>
    <xf numFmtId="0" fontId="33" fillId="4" borderId="6" xfId="1" applyFont="1" applyFill="1" applyBorder="1" applyAlignment="1">
      <alignment horizontal="center"/>
    </xf>
    <xf numFmtId="0" fontId="33" fillId="0" borderId="67" xfId="0" applyFont="1" applyBorder="1" applyAlignment="1">
      <alignment horizontal="left"/>
    </xf>
    <xf numFmtId="3" fontId="34" fillId="0" borderId="7" xfId="0" applyNumberFormat="1" applyFont="1" applyBorder="1"/>
    <xf numFmtId="0" fontId="35" fillId="0" borderId="68" xfId="0" applyFont="1" applyBorder="1" applyAlignment="1">
      <alignment horizontal="left"/>
    </xf>
    <xf numFmtId="0" fontId="33" fillId="0" borderId="68" xfId="0" applyFont="1" applyBorder="1" applyAlignment="1">
      <alignment horizontal="left"/>
    </xf>
    <xf numFmtId="0" fontId="33" fillId="0" borderId="20" xfId="0" applyFont="1" applyBorder="1"/>
    <xf numFmtId="0" fontId="0" fillId="0" borderId="20" xfId="0" applyBorder="1"/>
    <xf numFmtId="0" fontId="0" fillId="0" borderId="8" xfId="0" applyBorder="1"/>
    <xf numFmtId="0" fontId="35" fillId="0" borderId="67" xfId="0" applyFont="1" applyBorder="1" applyAlignment="1">
      <alignment horizontal="left"/>
    </xf>
    <xf numFmtId="3" fontId="34" fillId="0" borderId="22" xfId="0" applyNumberFormat="1" applyFont="1" applyBorder="1"/>
    <xf numFmtId="0" fontId="35" fillId="0" borderId="59" xfId="0" applyFont="1" applyBorder="1"/>
    <xf numFmtId="3" fontId="14" fillId="0" borderId="22" xfId="0" applyNumberFormat="1" applyFont="1" applyBorder="1"/>
    <xf numFmtId="0" fontId="36" fillId="0" borderId="8" xfId="0" applyFont="1" applyBorder="1" applyAlignment="1">
      <alignment horizontal="left"/>
    </xf>
    <xf numFmtId="0" fontId="14" fillId="0" borderId="31" xfId="0" applyFont="1" applyBorder="1"/>
    <xf numFmtId="3" fontId="14" fillId="0" borderId="23" xfId="0" applyNumberFormat="1" applyFont="1" applyBorder="1"/>
    <xf numFmtId="0" fontId="35" fillId="3" borderId="7" xfId="0" applyFont="1" applyFill="1" applyBorder="1" applyAlignment="1">
      <alignment horizontal="left"/>
    </xf>
    <xf numFmtId="3" fontId="34" fillId="3" borderId="14" xfId="1" applyNumberFormat="1" applyFont="1" applyFill="1" applyBorder="1"/>
    <xf numFmtId="3" fontId="34" fillId="5" borderId="1" xfId="1" applyNumberFormat="1" applyFont="1" applyFill="1" applyBorder="1"/>
    <xf numFmtId="0" fontId="35" fillId="0" borderId="31" xfId="1" applyFont="1" applyBorder="1"/>
    <xf numFmtId="0" fontId="35" fillId="0" borderId="1" xfId="1" applyFont="1" applyBorder="1" applyAlignment="1">
      <alignment horizontal="left"/>
    </xf>
    <xf numFmtId="0" fontId="35" fillId="5" borderId="1" xfId="1" applyFont="1" applyFill="1" applyBorder="1" applyAlignment="1">
      <alignment horizontal="left"/>
    </xf>
    <xf numFmtId="3" fontId="14" fillId="5" borderId="1" xfId="1" applyNumberFormat="1" applyFont="1" applyFill="1" applyBorder="1"/>
    <xf numFmtId="0" fontId="35" fillId="3" borderId="81" xfId="0" applyFont="1" applyFill="1" applyBorder="1"/>
    <xf numFmtId="0" fontId="35" fillId="3" borderId="18" xfId="0" applyFont="1" applyFill="1" applyBorder="1" applyAlignment="1">
      <alignment horizontal="left"/>
    </xf>
    <xf numFmtId="0" fontId="33" fillId="3" borderId="18" xfId="0" applyFont="1" applyFill="1" applyBorder="1" applyAlignment="1">
      <alignment horizontal="left"/>
    </xf>
    <xf numFmtId="0" fontId="33" fillId="2" borderId="31" xfId="0" applyFont="1" applyFill="1" applyBorder="1" applyAlignment="1">
      <alignment horizontal="center"/>
    </xf>
    <xf numFmtId="0" fontId="33" fillId="2" borderId="1" xfId="0" applyFont="1" applyFill="1" applyBorder="1"/>
    <xf numFmtId="3" fontId="14" fillId="2" borderId="1" xfId="0" applyNumberFormat="1" applyFont="1" applyFill="1" applyBorder="1"/>
    <xf numFmtId="0" fontId="33" fillId="2" borderId="80" xfId="0" applyFont="1" applyFill="1" applyBorder="1"/>
    <xf numFmtId="0" fontId="33" fillId="2" borderId="5" xfId="0" applyFont="1" applyFill="1" applyBorder="1" applyAlignment="1">
      <alignment horizontal="left"/>
    </xf>
    <xf numFmtId="0" fontId="33" fillId="2" borderId="16" xfId="0" applyFont="1" applyFill="1" applyBorder="1" applyAlignment="1">
      <alignment horizontal="left"/>
    </xf>
    <xf numFmtId="0" fontId="33" fillId="2" borderId="67" xfId="0" applyFont="1" applyFill="1" applyBorder="1"/>
    <xf numFmtId="0" fontId="33" fillId="2" borderId="6" xfId="0" applyFont="1" applyFill="1" applyBorder="1" applyAlignment="1">
      <alignment wrapText="1"/>
    </xf>
    <xf numFmtId="0" fontId="33" fillId="2" borderId="7" xfId="0" applyFont="1" applyFill="1" applyBorder="1" applyAlignment="1">
      <alignment horizontal="left"/>
    </xf>
    <xf numFmtId="3" fontId="33" fillId="2" borderId="7" xfId="0" applyNumberFormat="1" applyFont="1" applyFill="1" applyBorder="1" applyAlignment="1">
      <alignment horizontal="left"/>
    </xf>
    <xf numFmtId="0" fontId="33" fillId="2" borderId="82" xfId="0" applyFont="1" applyFill="1" applyBorder="1"/>
    <xf numFmtId="0" fontId="33" fillId="2" borderId="11" xfId="0" applyFont="1" applyFill="1" applyBorder="1" applyAlignment="1">
      <alignment horizontal="left"/>
    </xf>
    <xf numFmtId="3" fontId="33" fillId="2" borderId="12" xfId="0" applyNumberFormat="1" applyFont="1" applyFill="1" applyBorder="1" applyAlignment="1">
      <alignment horizontal="left"/>
    </xf>
    <xf numFmtId="0" fontId="33" fillId="2" borderId="31" xfId="0" applyFont="1" applyFill="1" applyBorder="1"/>
    <xf numFmtId="0" fontId="33" fillId="2" borderId="1" xfId="0" applyFont="1" applyFill="1" applyBorder="1" applyAlignment="1">
      <alignment horizontal="left"/>
    </xf>
    <xf numFmtId="0" fontId="33" fillId="2" borderId="17" xfId="0" applyFont="1" applyFill="1" applyBorder="1" applyAlignment="1">
      <alignment horizontal="left"/>
    </xf>
    <xf numFmtId="0" fontId="33" fillId="2" borderId="76" xfId="0" applyFont="1" applyFill="1" applyBorder="1"/>
    <xf numFmtId="0" fontId="33" fillId="2" borderId="83" xfId="0" applyFont="1" applyFill="1" applyBorder="1" applyAlignment="1">
      <alignment horizontal="left"/>
    </xf>
    <xf numFmtId="0" fontId="33" fillId="2" borderId="84" xfId="0" applyFont="1" applyFill="1" applyBorder="1" applyAlignment="1">
      <alignment horizontal="left"/>
    </xf>
    <xf numFmtId="0" fontId="33" fillId="0" borderId="80" xfId="0" applyFont="1" applyBorder="1"/>
    <xf numFmtId="3" fontId="34" fillId="5" borderId="10" xfId="1" applyNumberFormat="1" applyFont="1" applyFill="1" applyBorder="1"/>
    <xf numFmtId="0" fontId="33" fillId="3" borderId="82" xfId="1" applyFont="1" applyFill="1" applyBorder="1"/>
    <xf numFmtId="0" fontId="33" fillId="3" borderId="11" xfId="1" applyFont="1" applyFill="1" applyBorder="1" applyAlignment="1">
      <alignment horizontal="left"/>
    </xf>
    <xf numFmtId="0" fontId="35" fillId="3" borderId="11" xfId="1" applyFont="1" applyFill="1" applyBorder="1" applyAlignment="1">
      <alignment horizontal="left"/>
    </xf>
    <xf numFmtId="3" fontId="34" fillId="0" borderId="1" xfId="1" applyNumberFormat="1" applyFont="1" applyBorder="1"/>
    <xf numFmtId="0" fontId="33" fillId="0" borderId="16" xfId="0" applyFont="1" applyBorder="1" applyAlignment="1">
      <alignment horizontal="left"/>
    </xf>
    <xf numFmtId="3" fontId="14" fillId="0" borderId="1" xfId="1" applyNumberFormat="1" applyFont="1" applyBorder="1"/>
    <xf numFmtId="3" fontId="14" fillId="0" borderId="10" xfId="1" applyNumberFormat="1" applyFont="1" applyBorder="1"/>
    <xf numFmtId="0" fontId="33" fillId="0" borderId="11" xfId="0" applyFont="1" applyBorder="1"/>
    <xf numFmtId="0" fontId="33" fillId="0" borderId="68" xfId="1" applyFont="1" applyBorder="1"/>
    <xf numFmtId="0" fontId="33" fillId="0" borderId="11" xfId="1" applyFont="1" applyBorder="1" applyAlignment="1">
      <alignment horizontal="left"/>
    </xf>
    <xf numFmtId="0" fontId="33" fillId="0" borderId="1" xfId="1" applyFont="1" applyBorder="1" applyAlignment="1">
      <alignment horizontal="left"/>
    </xf>
    <xf numFmtId="0" fontId="0" fillId="0" borderId="17" xfId="0" applyBorder="1"/>
    <xf numFmtId="0" fontId="33" fillId="0" borderId="17" xfId="0" applyFont="1" applyBorder="1" applyAlignment="1">
      <alignment horizontal="left"/>
    </xf>
    <xf numFmtId="0" fontId="35" fillId="0" borderId="17" xfId="1" applyFont="1" applyBorder="1" applyAlignment="1">
      <alignment horizontal="left"/>
    </xf>
    <xf numFmtId="0" fontId="33" fillId="3" borderId="19" xfId="0" applyFont="1" applyFill="1" applyBorder="1" applyAlignment="1">
      <alignment horizontal="left"/>
    </xf>
    <xf numFmtId="0" fontId="33" fillId="3" borderId="1" xfId="0" applyFont="1" applyFill="1" applyBorder="1" applyAlignment="1">
      <alignment horizontal="center"/>
    </xf>
    <xf numFmtId="3" fontId="34" fillId="0" borderId="10" xfId="1" applyNumberFormat="1" applyFont="1" applyBorder="1"/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8" fillId="0" borderId="5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59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60" xfId="0" applyBorder="1"/>
    <xf numFmtId="0" fontId="33" fillId="2" borderId="6" xfId="0" applyFont="1" applyFill="1" applyBorder="1" applyAlignment="1">
      <alignment horizontal="left"/>
    </xf>
    <xf numFmtId="3" fontId="2" fillId="0" borderId="62" xfId="0" applyNumberFormat="1" applyFont="1" applyBorder="1"/>
    <xf numFmtId="3" fontId="2" fillId="0" borderId="95" xfId="0" applyNumberFormat="1" applyFont="1" applyBorder="1"/>
    <xf numFmtId="3" fontId="4" fillId="0" borderId="95" xfId="0" applyNumberFormat="1" applyFont="1" applyBorder="1"/>
    <xf numFmtId="0" fontId="35" fillId="0" borderId="24" xfId="0" applyFont="1" applyBorder="1" applyAlignment="1">
      <alignment horizontal="left"/>
    </xf>
    <xf numFmtId="3" fontId="34" fillId="0" borderId="13" xfId="0" applyNumberFormat="1" applyFont="1" applyBorder="1"/>
    <xf numFmtId="0" fontId="35" fillId="0" borderId="13" xfId="0" applyFont="1" applyBorder="1" applyAlignment="1">
      <alignment horizontal="left"/>
    </xf>
    <xf numFmtId="0" fontId="35" fillId="0" borderId="25" xfId="0" applyFont="1" applyBorder="1" applyAlignment="1">
      <alignment horizontal="left"/>
    </xf>
    <xf numFmtId="0" fontId="35" fillId="0" borderId="11" xfId="0" applyFont="1" applyBorder="1"/>
    <xf numFmtId="0" fontId="0" fillId="0" borderId="58" xfId="0" applyBorder="1"/>
    <xf numFmtId="0" fontId="7" fillId="0" borderId="94" xfId="0" applyFont="1" applyBorder="1" applyAlignment="1">
      <alignment horizontal="right" vertical="center"/>
    </xf>
    <xf numFmtId="0" fontId="0" fillId="0" borderId="98" xfId="0" applyBorder="1"/>
    <xf numFmtId="3" fontId="34" fillId="2" borderId="1" xfId="0" applyNumberFormat="1" applyFont="1" applyFill="1" applyBorder="1"/>
    <xf numFmtId="3" fontId="34" fillId="0" borderId="99" xfId="0" applyNumberFormat="1" applyFont="1" applyBorder="1"/>
    <xf numFmtId="3" fontId="14" fillId="0" borderId="99" xfId="0" applyNumberFormat="1" applyFont="1" applyBorder="1"/>
    <xf numFmtId="3" fontId="14" fillId="0" borderId="100" xfId="0" applyNumberFormat="1" applyFont="1" applyBorder="1"/>
    <xf numFmtId="0" fontId="1" fillId="0" borderId="59" xfId="0" applyFont="1" applyBorder="1" applyAlignment="1">
      <alignment horizontal="center"/>
    </xf>
    <xf numFmtId="3" fontId="33" fillId="0" borderId="22" xfId="0" applyNumberFormat="1" applyFont="1" applyBorder="1"/>
    <xf numFmtId="3" fontId="35" fillId="0" borderId="22" xfId="0" applyNumberFormat="1" applyFont="1" applyBorder="1"/>
    <xf numFmtId="3" fontId="33" fillId="3" borderId="22" xfId="0" applyNumberFormat="1" applyFont="1" applyFill="1" applyBorder="1"/>
    <xf numFmtId="3" fontId="34" fillId="4" borderId="22" xfId="0" applyNumberFormat="1" applyFont="1" applyFill="1" applyBorder="1"/>
    <xf numFmtId="3" fontId="14" fillId="0" borderId="53" xfId="0" applyNumberFormat="1" applyFont="1" applyBorder="1"/>
    <xf numFmtId="3" fontId="33" fillId="2" borderId="22" xfId="0" applyNumberFormat="1" applyFont="1" applyFill="1" applyBorder="1"/>
    <xf numFmtId="3" fontId="35" fillId="0" borderId="22" xfId="0" applyNumberFormat="1" applyFont="1" applyBorder="1" applyAlignment="1">
      <alignment horizontal="right"/>
    </xf>
    <xf numFmtId="3" fontId="34" fillId="0" borderId="22" xfId="0" applyNumberFormat="1" applyFont="1" applyBorder="1" applyAlignment="1">
      <alignment horizontal="right" wrapText="1"/>
    </xf>
    <xf numFmtId="3" fontId="14" fillId="0" borderId="66" xfId="0" applyNumberFormat="1" applyFont="1" applyBorder="1"/>
    <xf numFmtId="3" fontId="34" fillId="0" borderId="23" xfId="0" applyNumberFormat="1" applyFont="1" applyBorder="1"/>
    <xf numFmtId="3" fontId="34" fillId="3" borderId="22" xfId="0" applyNumberFormat="1" applyFont="1" applyFill="1" applyBorder="1"/>
    <xf numFmtId="0" fontId="35" fillId="0" borderId="0" xfId="0" applyFont="1"/>
    <xf numFmtId="3" fontId="34" fillId="3" borderId="99" xfId="0" applyNumberFormat="1" applyFont="1" applyFill="1" applyBorder="1"/>
    <xf numFmtId="3" fontId="34" fillId="3" borderId="101" xfId="1" applyNumberFormat="1" applyFont="1" applyFill="1" applyBorder="1"/>
    <xf numFmtId="3" fontId="34" fillId="0" borderId="22" xfId="1" applyNumberFormat="1" applyFont="1" applyBorder="1"/>
    <xf numFmtId="3" fontId="14" fillId="0" borderId="22" xfId="1" applyNumberFormat="1" applyFont="1" applyBorder="1"/>
    <xf numFmtId="3" fontId="34" fillId="0" borderId="53" xfId="1" applyNumberFormat="1" applyFont="1" applyBorder="1"/>
    <xf numFmtId="3" fontId="14" fillId="0" borderId="53" xfId="1" applyNumberFormat="1" applyFont="1" applyBorder="1"/>
    <xf numFmtId="3" fontId="34" fillId="5" borderId="53" xfId="1" applyNumberFormat="1" applyFont="1" applyFill="1" applyBorder="1"/>
    <xf numFmtId="3" fontId="34" fillId="5" borderId="22" xfId="1" applyNumberFormat="1" applyFont="1" applyFill="1" applyBorder="1"/>
    <xf numFmtId="3" fontId="14" fillId="5" borderId="22" xfId="1" applyNumberFormat="1" applyFont="1" applyFill="1" applyBorder="1"/>
    <xf numFmtId="3" fontId="34" fillId="3" borderId="102" xfId="0" applyNumberFormat="1" applyFont="1" applyFill="1" applyBorder="1"/>
    <xf numFmtId="3" fontId="14" fillId="2" borderId="99" xfId="0" applyNumberFormat="1" applyFont="1" applyFill="1" applyBorder="1"/>
    <xf numFmtId="3" fontId="34" fillId="2" borderId="102" xfId="0" applyNumberFormat="1" applyFont="1" applyFill="1" applyBorder="1"/>
    <xf numFmtId="3" fontId="34" fillId="2" borderId="99" xfId="0" applyNumberFormat="1" applyFont="1" applyFill="1" applyBorder="1"/>
    <xf numFmtId="3" fontId="34" fillId="2" borderId="83" xfId="0" applyNumberFormat="1" applyFont="1" applyFill="1" applyBorder="1"/>
    <xf numFmtId="3" fontId="34" fillId="2" borderId="103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7" fillId="0" borderId="22" xfId="0" applyFont="1" applyBorder="1" applyAlignment="1">
      <alignment horizontal="center"/>
    </xf>
    <xf numFmtId="0" fontId="8" fillId="3" borderId="76" xfId="0" applyFont="1" applyFill="1" applyBorder="1"/>
    <xf numFmtId="3" fontId="8" fillId="3" borderId="83" xfId="0" applyNumberFormat="1" applyFont="1" applyFill="1" applyBorder="1"/>
    <xf numFmtId="3" fontId="8" fillId="3" borderId="87" xfId="0" applyNumberFormat="1" applyFont="1" applyFill="1" applyBorder="1"/>
    <xf numFmtId="0" fontId="5" fillId="0" borderId="17" xfId="0" applyFont="1" applyBorder="1" applyAlignment="1">
      <alignment horizontal="center"/>
    </xf>
    <xf numFmtId="49" fontId="3" fillId="3" borderId="7" xfId="0" applyNumberFormat="1" applyFont="1" applyFill="1" applyBorder="1" applyAlignment="1">
      <alignment horizontal="left"/>
    </xf>
    <xf numFmtId="0" fontId="4" fillId="3" borderId="7" xfId="0" applyFont="1" applyFill="1" applyBorder="1"/>
    <xf numFmtId="0" fontId="2" fillId="0" borderId="20" xfId="0" applyFont="1" applyBorder="1"/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/>
    </xf>
    <xf numFmtId="3" fontId="3" fillId="4" borderId="104" xfId="0" applyNumberFormat="1" applyFont="1" applyFill="1" applyBorder="1" applyAlignment="1">
      <alignment vertical="center"/>
    </xf>
    <xf numFmtId="3" fontId="4" fillId="0" borderId="104" xfId="0" applyNumberFormat="1" applyFont="1" applyBorder="1"/>
    <xf numFmtId="3" fontId="2" fillId="0" borderId="104" xfId="0" applyNumberFormat="1" applyFont="1" applyBorder="1"/>
    <xf numFmtId="3" fontId="4" fillId="3" borderId="104" xfId="0" applyNumberFormat="1" applyFont="1" applyFill="1" applyBorder="1"/>
    <xf numFmtId="3" fontId="3" fillId="3" borderId="104" xfId="0" applyNumberFormat="1" applyFont="1" applyFill="1" applyBorder="1" applyAlignment="1">
      <alignment vertical="center"/>
    </xf>
    <xf numFmtId="3" fontId="3" fillId="0" borderId="104" xfId="0" applyNumberFormat="1" applyFont="1" applyBorder="1" applyAlignment="1">
      <alignment vertical="center"/>
    </xf>
    <xf numFmtId="3" fontId="1" fillId="0" borderId="104" xfId="0" applyNumberFormat="1" applyFont="1" applyBorder="1" applyAlignment="1">
      <alignment vertical="center"/>
    </xf>
    <xf numFmtId="3" fontId="4" fillId="3" borderId="105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59" xfId="0" applyFont="1" applyBorder="1"/>
    <xf numFmtId="0" fontId="35" fillId="0" borderId="92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88" xfId="0" applyBorder="1" applyAlignment="1">
      <alignment horizontal="left"/>
    </xf>
    <xf numFmtId="0" fontId="33" fillId="0" borderId="0" xfId="0" applyFont="1" applyAlignment="1">
      <alignment horizontal="left"/>
    </xf>
    <xf numFmtId="0" fontId="38" fillId="0" borderId="0" xfId="0" applyFont="1"/>
    <xf numFmtId="0" fontId="35" fillId="0" borderId="17" xfId="0" applyFont="1" applyBorder="1" applyAlignment="1">
      <alignment horizontal="left"/>
    </xf>
    <xf numFmtId="0" fontId="33" fillId="0" borderId="7" xfId="0" applyFont="1" applyBorder="1" applyAlignment="1">
      <alignment wrapText="1"/>
    </xf>
    <xf numFmtId="3" fontId="34" fillId="0" borderId="10" xfId="0" applyNumberFormat="1" applyFont="1" applyBorder="1"/>
    <xf numFmtId="0" fontId="0" fillId="0" borderId="0" xfId="0"/>
    <xf numFmtId="0" fontId="33" fillId="3" borderId="110" xfId="0" applyFont="1" applyFill="1" applyBorder="1" applyAlignment="1">
      <alignment horizontal="left"/>
    </xf>
    <xf numFmtId="0" fontId="0" fillId="0" borderId="0" xfId="0" applyFill="1"/>
    <xf numFmtId="0" fontId="33" fillId="0" borderId="68" xfId="0" applyFont="1" applyBorder="1"/>
    <xf numFmtId="0" fontId="33" fillId="3" borderId="9" xfId="0" applyFont="1" applyFill="1" applyBorder="1" applyAlignment="1">
      <alignment horizontal="left"/>
    </xf>
    <xf numFmtId="0" fontId="33" fillId="3" borderId="13" xfId="0" applyFont="1" applyFill="1" applyBorder="1"/>
    <xf numFmtId="3" fontId="33" fillId="3" borderId="26" xfId="0" applyNumberFormat="1" applyFont="1" applyFill="1" applyBorder="1" applyAlignment="1">
      <alignment horizontal="right"/>
    </xf>
    <xf numFmtId="0" fontId="35" fillId="0" borderId="110" xfId="0" applyFont="1" applyBorder="1" applyAlignment="1">
      <alignment horizontal="left"/>
    </xf>
    <xf numFmtId="0" fontId="35" fillId="0" borderId="111" xfId="0" applyFont="1" applyBorder="1"/>
    <xf numFmtId="0" fontId="33" fillId="0" borderId="26" xfId="0" applyFont="1" applyBorder="1" applyAlignment="1">
      <alignment horizontal="left"/>
    </xf>
    <xf numFmtId="0" fontId="35" fillId="0" borderId="9" xfId="0" applyFont="1" applyBorder="1" applyAlignment="1">
      <alignment horizontal="left"/>
    </xf>
    <xf numFmtId="0" fontId="33" fillId="0" borderId="1" xfId="0" applyFont="1" applyFill="1" applyBorder="1" applyAlignment="1">
      <alignment horizontal="left"/>
    </xf>
    <xf numFmtId="0" fontId="33" fillId="0" borderId="1" xfId="0" applyFont="1" applyFill="1" applyBorder="1"/>
    <xf numFmtId="3" fontId="33" fillId="0" borderId="1" xfId="0" applyNumberFormat="1" applyFont="1" applyFill="1" applyBorder="1" applyAlignment="1">
      <alignment horizontal="right"/>
    </xf>
    <xf numFmtId="3" fontId="35" fillId="0" borderId="1" xfId="0" applyNumberFormat="1" applyFont="1" applyFill="1" applyBorder="1" applyAlignment="1">
      <alignment horizontal="right"/>
    </xf>
    <xf numFmtId="0" fontId="35" fillId="0" borderId="61" xfId="0" applyFont="1" applyBorder="1"/>
    <xf numFmtId="0" fontId="35" fillId="3" borderId="5" xfId="0" applyFont="1" applyFill="1" applyBorder="1" applyAlignment="1">
      <alignment horizontal="left"/>
    </xf>
    <xf numFmtId="0" fontId="35" fillId="3" borderId="5" xfId="0" applyFont="1" applyFill="1" applyBorder="1" applyAlignment="1">
      <alignment horizontal="center"/>
    </xf>
    <xf numFmtId="0" fontId="33" fillId="0" borderId="1" xfId="0" applyFont="1" applyBorder="1"/>
    <xf numFmtId="0" fontId="8" fillId="0" borderId="96" xfId="0" applyFont="1" applyBorder="1" applyAlignment="1">
      <alignment horizontal="center" wrapText="1"/>
    </xf>
    <xf numFmtId="0" fontId="8" fillId="0" borderId="97" xfId="0" applyFont="1" applyBorder="1" applyAlignment="1">
      <alignment horizontal="center" wrapText="1"/>
    </xf>
    <xf numFmtId="0" fontId="8" fillId="0" borderId="5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9" fillId="4" borderId="65" xfId="0" applyFont="1" applyFill="1" applyBorder="1"/>
    <xf numFmtId="0" fontId="9" fillId="4" borderId="4" xfId="0" applyFont="1" applyFill="1" applyBorder="1"/>
    <xf numFmtId="0" fontId="9" fillId="4" borderId="68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7" fillId="0" borderId="57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59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6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wrapText="1"/>
    </xf>
    <xf numFmtId="0" fontId="8" fillId="0" borderId="63" xfId="0" applyFont="1" applyBorder="1" applyAlignment="1">
      <alignment horizont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30" xfId="0" applyFont="1" applyBorder="1"/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57" xfId="0" applyFont="1" applyBorder="1" applyAlignment="1">
      <alignment horizontal="right"/>
    </xf>
    <xf numFmtId="0" fontId="11" fillId="0" borderId="28" xfId="0" applyFont="1" applyBorder="1"/>
    <xf numFmtId="0" fontId="3" fillId="0" borderId="59" xfId="0" applyFont="1" applyBorder="1" applyAlignment="1">
      <alignment horizontal="center"/>
    </xf>
    <xf numFmtId="0" fontId="6" fillId="0" borderId="0" xfId="0" applyFont="1"/>
    <xf numFmtId="0" fontId="3" fillId="0" borderId="59" xfId="0" applyFont="1" applyBorder="1" applyAlignment="1">
      <alignment horizontal="left" vertical="center"/>
    </xf>
    <xf numFmtId="0" fontId="5" fillId="0" borderId="0" xfId="0" applyFont="1"/>
    <xf numFmtId="0" fontId="5" fillId="0" borderId="26" xfId="0" applyFont="1" applyBorder="1"/>
    <xf numFmtId="0" fontId="5" fillId="0" borderId="59" xfId="0" applyFont="1" applyBorder="1"/>
    <xf numFmtId="0" fontId="6" fillId="0" borderId="28" xfId="0" applyFont="1" applyBorder="1"/>
    <xf numFmtId="0" fontId="3" fillId="0" borderId="100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102" xfId="0" applyFont="1" applyBorder="1"/>
    <xf numFmtId="0" fontId="3" fillId="0" borderId="108" xfId="0" applyFont="1" applyBorder="1" applyAlignment="1">
      <alignment horizontal="center" vertical="center"/>
    </xf>
    <xf numFmtId="0" fontId="5" fillId="0" borderId="106" xfId="0" applyFont="1" applyBorder="1"/>
    <xf numFmtId="0" fontId="5" fillId="0" borderId="109" xfId="0" applyFont="1" applyBorder="1"/>
    <xf numFmtId="0" fontId="5" fillId="0" borderId="107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/>
    <xf numFmtId="0" fontId="7" fillId="0" borderId="73" xfId="0" applyFont="1" applyBorder="1" applyAlignment="1">
      <alignment horizontal="center" vertical="center" wrapText="1"/>
    </xf>
    <xf numFmtId="0" fontId="0" fillId="0" borderId="30" xfId="0" applyBorder="1"/>
    <xf numFmtId="0" fontId="0" fillId="0" borderId="74" xfId="0" applyBorder="1"/>
    <xf numFmtId="0" fontId="0" fillId="0" borderId="28" xfId="0" applyBorder="1" applyAlignment="1">
      <alignment horizontal="right"/>
    </xf>
    <xf numFmtId="0" fontId="0" fillId="0" borderId="58" xfId="0" applyBorder="1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/>
    <xf numFmtId="0" fontId="0" fillId="0" borderId="60" xfId="0" applyBorder="1"/>
    <xf numFmtId="0" fontId="38" fillId="0" borderId="59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60" xfId="0" applyFont="1" applyBorder="1" applyAlignment="1">
      <alignment horizontal="center"/>
    </xf>
    <xf numFmtId="0" fontId="0" fillId="0" borderId="59" xfId="0" applyBorder="1"/>
    <xf numFmtId="0" fontId="7" fillId="0" borderId="0" xfId="0" applyFont="1" applyAlignment="1">
      <alignment horizontal="right"/>
    </xf>
    <xf numFmtId="0" fontId="9" fillId="0" borderId="72" xfId="0" applyFont="1" applyBorder="1" applyAlignment="1">
      <alignment wrapText="1"/>
    </xf>
    <xf numFmtId="0" fontId="9" fillId="0" borderId="29" xfId="0" applyFont="1" applyBorder="1" applyAlignment="1">
      <alignment wrapText="1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3" fontId="7" fillId="0" borderId="2" xfId="0" applyNumberFormat="1" applyFont="1" applyBorder="1" applyAlignment="1">
      <alignment horizontal="center" vertical="center" wrapText="1"/>
    </xf>
    <xf numFmtId="3" fontId="5" fillId="0" borderId="9" xfId="0" applyNumberFormat="1" applyFont="1" applyBorder="1"/>
    <xf numFmtId="0" fontId="14" fillId="0" borderId="2" xfId="0" applyFont="1" applyBorder="1" applyAlignment="1">
      <alignment horizontal="center" vertical="center" wrapText="1"/>
    </xf>
    <xf numFmtId="0" fontId="15" fillId="0" borderId="9" xfId="0" applyFont="1" applyBorder="1"/>
    <xf numFmtId="0" fontId="35" fillId="0" borderId="92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88" xfId="0" applyBorder="1" applyAlignment="1">
      <alignment horizontal="left"/>
    </xf>
    <xf numFmtId="0" fontId="33" fillId="2" borderId="6" xfId="0" applyFont="1" applyFill="1" applyBorder="1" applyAlignment="1">
      <alignment horizontal="left"/>
    </xf>
    <xf numFmtId="0" fontId="2" fillId="0" borderId="59" xfId="0" applyFont="1" applyBorder="1" applyAlignment="1">
      <alignment horizontal="right" vertical="center"/>
    </xf>
    <xf numFmtId="0" fontId="1" fillId="0" borderId="0" xfId="0" applyFont="1"/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/>
    <xf numFmtId="0" fontId="33" fillId="0" borderId="31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3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3" fillId="4" borderId="68" xfId="1" applyFont="1" applyFill="1" applyBorder="1"/>
    <xf numFmtId="0" fontId="0" fillId="4" borderId="20" xfId="0" applyFill="1" applyBorder="1"/>
    <xf numFmtId="0" fontId="0" fillId="4" borderId="21" xfId="0" applyFill="1" applyBorder="1"/>
    <xf numFmtId="0" fontId="35" fillId="0" borderId="7" xfId="0" applyFont="1" applyBorder="1" applyAlignment="1">
      <alignment horizontal="left" wrapText="1"/>
    </xf>
    <xf numFmtId="0" fontId="35" fillId="0" borderId="88" xfId="0" applyFont="1" applyBorder="1" applyAlignment="1">
      <alignment horizontal="left" wrapText="1"/>
    </xf>
    <xf numFmtId="0" fontId="33" fillId="4" borderId="68" xfId="1" applyFont="1" applyFill="1" applyBorder="1" applyAlignment="1">
      <alignment horizontal="left"/>
    </xf>
    <xf numFmtId="0" fontId="37" fillId="4" borderId="20" xfId="0" applyFont="1" applyFill="1" applyBorder="1" applyAlignment="1">
      <alignment horizontal="left"/>
    </xf>
    <xf numFmtId="0" fontId="37" fillId="4" borderId="8" xfId="0" applyFont="1" applyFill="1" applyBorder="1" applyAlignment="1">
      <alignment horizontal="left"/>
    </xf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/>
    <xf numFmtId="0" fontId="3" fillId="0" borderId="0" xfId="0" applyFont="1" applyAlignment="1">
      <alignment horizontal="center"/>
    </xf>
    <xf numFmtId="0" fontId="3" fillId="0" borderId="60" xfId="0" applyFont="1" applyBorder="1" applyAlignment="1">
      <alignment horizontal="center"/>
    </xf>
    <xf numFmtId="3" fontId="2" fillId="0" borderId="57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center" vertical="center" wrapText="1"/>
    </xf>
    <xf numFmtId="3" fontId="2" fillId="0" borderId="30" xfId="0" applyNumberFormat="1" applyFont="1" applyBorder="1"/>
    <xf numFmtId="3" fontId="2" fillId="0" borderId="74" xfId="0" applyNumberFormat="1" applyFont="1" applyBorder="1"/>
    <xf numFmtId="0" fontId="1" fillId="0" borderId="72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9" xfId="0" applyNumberFormat="1" applyFont="1" applyBorder="1"/>
    <xf numFmtId="3" fontId="2" fillId="0" borderId="18" xfId="0" applyNumberFormat="1" applyFont="1" applyBorder="1"/>
    <xf numFmtId="3" fontId="1" fillId="0" borderId="9" xfId="0" applyNumberFormat="1" applyFont="1" applyBorder="1"/>
    <xf numFmtId="3" fontId="1" fillId="0" borderId="18" xfId="0" applyNumberFormat="1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3" fillId="0" borderId="0" xfId="0" applyFont="1"/>
    <xf numFmtId="0" fontId="10" fillId="0" borderId="57" xfId="0" applyFont="1" applyBorder="1" applyAlignment="1">
      <alignment horizontal="right"/>
    </xf>
    <xf numFmtId="0" fontId="1" fillId="0" borderId="28" xfId="0" applyFont="1" applyBorder="1"/>
    <xf numFmtId="0" fontId="10" fillId="0" borderId="59" xfId="0" applyFont="1" applyBorder="1" applyAlignment="1">
      <alignment horizontal="right"/>
    </xf>
    <xf numFmtId="0" fontId="8" fillId="0" borderId="22" xfId="0" applyFont="1" applyBorder="1" applyAlignment="1">
      <alignment horizontal="center" vertical="center" wrapText="1"/>
    </xf>
    <xf numFmtId="0" fontId="7" fillId="0" borderId="22" xfId="0" applyFont="1" applyBorder="1"/>
    <xf numFmtId="0" fontId="9" fillId="0" borderId="59" xfId="0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0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7" fillId="0" borderId="31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32" fillId="0" borderId="0" xfId="0" applyFont="1" applyAlignment="1">
      <alignment horizontal="center"/>
    </xf>
    <xf numFmtId="0" fontId="9" fillId="0" borderId="3" xfId="0" applyFont="1" applyBorder="1"/>
    <xf numFmtId="0" fontId="2" fillId="0" borderId="8" xfId="0" applyFont="1" applyBorder="1"/>
    <xf numFmtId="0" fontId="9" fillId="0" borderId="2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9" fillId="0" borderId="24" xfId="0" applyFont="1" applyBorder="1" applyAlignment="1">
      <alignment horizontal="center" vertical="center"/>
    </xf>
    <xf numFmtId="0" fontId="2" fillId="0" borderId="24" xfId="0" applyFont="1" applyBorder="1"/>
    <xf numFmtId="0" fontId="2" fillId="0" borderId="0" xfId="0" applyFont="1"/>
    <xf numFmtId="0" fontId="2" fillId="0" borderId="3" xfId="0" applyFont="1" applyBorder="1"/>
    <xf numFmtId="0" fontId="4" fillId="0" borderId="13" xfId="0" applyFont="1" applyBorder="1" applyAlignment="1">
      <alignment horizontal="center" wrapText="1"/>
    </xf>
    <xf numFmtId="0" fontId="0" fillId="0" borderId="10" xfId="0" applyBorder="1"/>
    <xf numFmtId="0" fontId="4" fillId="0" borderId="25" xfId="0" applyFont="1" applyBorder="1" applyAlignment="1">
      <alignment horizontal="center" wrapText="1"/>
    </xf>
    <xf numFmtId="0" fontId="0" fillId="0" borderId="45" xfId="0" applyBorder="1"/>
    <xf numFmtId="0" fontId="4" fillId="0" borderId="11" xfId="0" applyFont="1" applyBorder="1" applyAlignment="1">
      <alignment horizontal="center" wrapText="1"/>
    </xf>
    <xf numFmtId="0" fontId="2" fillId="0" borderId="9" xfId="0" applyFont="1" applyBorder="1"/>
    <xf numFmtId="0" fontId="18" fillId="0" borderId="0" xfId="0" applyFont="1" applyAlignment="1">
      <alignment horizontal="right" vertical="center"/>
    </xf>
    <xf numFmtId="0" fontId="17" fillId="0" borderId="0" xfId="0" applyFont="1"/>
    <xf numFmtId="0" fontId="20" fillId="0" borderId="0" xfId="2" applyFont="1" applyAlignment="1">
      <alignment horizontal="center"/>
    </xf>
    <xf numFmtId="0" fontId="22" fillId="0" borderId="1" xfId="2" applyFont="1" applyBorder="1" applyAlignment="1">
      <alignment horizontal="left" vertical="center" indent="1"/>
    </xf>
    <xf numFmtId="0" fontId="24" fillId="0" borderId="1" xfId="2" applyFont="1" applyBorder="1" applyAlignment="1">
      <alignment horizontal="left" vertical="center" indent="1"/>
    </xf>
    <xf numFmtId="0" fontId="0" fillId="0" borderId="28" xfId="0" applyBorder="1"/>
    <xf numFmtId="0" fontId="0" fillId="0" borderId="58" xfId="0" applyBorder="1"/>
    <xf numFmtId="0" fontId="8" fillId="0" borderId="59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60" xfId="4" applyFont="1" applyBorder="1" applyAlignment="1">
      <alignment horizontal="center" wrapText="1"/>
    </xf>
    <xf numFmtId="0" fontId="29" fillId="0" borderId="28" xfId="4" applyFont="1" applyBorder="1" applyAlignment="1">
      <alignment horizontal="justify" vertical="center" wrapText="1"/>
    </xf>
  </cellXfs>
  <cellStyles count="5">
    <cellStyle name="Excel Built-in Normal" xfId="1"/>
    <cellStyle name="Normál" xfId="0" builtinId="0"/>
    <cellStyle name="Normál_10. köv. tám " xfId="4"/>
    <cellStyle name="Normál_9.ei. felh. " xfId="3"/>
    <cellStyle name="Normál_SEGEDLETE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view="pageBreakPreview" zoomScaleNormal="100" zoomScaleSheetLayoutView="100" workbookViewId="0">
      <selection sqref="A1:C1"/>
    </sheetView>
  </sheetViews>
  <sheetFormatPr defaultRowHeight="14.4" x14ac:dyDescent="0.3"/>
  <cols>
    <col min="1" max="1" width="4.6640625" customWidth="1"/>
    <col min="2" max="2" width="47" customWidth="1"/>
    <col min="3" max="3" width="18.109375" customWidth="1"/>
    <col min="4" max="4" width="16.5546875" customWidth="1"/>
  </cols>
  <sheetData>
    <row r="1" spans="1:4" ht="15" customHeight="1" x14ac:dyDescent="0.3">
      <c r="A1" s="457" t="s">
        <v>462</v>
      </c>
      <c r="B1" s="458"/>
      <c r="C1" s="458"/>
      <c r="D1" s="356"/>
    </row>
    <row r="2" spans="1:4" ht="15.6" x14ac:dyDescent="0.3">
      <c r="A2" s="459"/>
      <c r="B2" s="460"/>
      <c r="C2" s="460"/>
      <c r="D2" s="346"/>
    </row>
    <row r="3" spans="1:4" ht="15.6" x14ac:dyDescent="0.3">
      <c r="A3" s="450" t="s">
        <v>0</v>
      </c>
      <c r="B3" s="451"/>
      <c r="C3" s="451"/>
      <c r="D3" s="452"/>
    </row>
    <row r="4" spans="1:4" ht="15.75" customHeight="1" x14ac:dyDescent="0.3">
      <c r="A4" s="450" t="s">
        <v>401</v>
      </c>
      <c r="B4" s="451"/>
      <c r="C4" s="451"/>
      <c r="D4" s="452"/>
    </row>
    <row r="5" spans="1:4" ht="15.6" x14ac:dyDescent="0.3">
      <c r="A5" s="340"/>
      <c r="B5" s="341"/>
      <c r="C5" s="341"/>
      <c r="D5" s="346"/>
    </row>
    <row r="6" spans="1:4" ht="15.6" x14ac:dyDescent="0.3">
      <c r="A6" s="108"/>
      <c r="B6" s="109"/>
      <c r="C6" s="338" t="s">
        <v>1</v>
      </c>
      <c r="D6" s="346"/>
    </row>
    <row r="7" spans="1:4" ht="15" customHeight="1" x14ac:dyDescent="0.3">
      <c r="A7" s="461" t="s">
        <v>225</v>
      </c>
      <c r="B7" s="462"/>
      <c r="C7" s="465" t="s">
        <v>157</v>
      </c>
      <c r="D7" s="448" t="s">
        <v>421</v>
      </c>
    </row>
    <row r="8" spans="1:4" ht="15" customHeight="1" x14ac:dyDescent="0.3">
      <c r="A8" s="463"/>
      <c r="B8" s="464"/>
      <c r="C8" s="466"/>
      <c r="D8" s="449"/>
    </row>
    <row r="9" spans="1:4" x14ac:dyDescent="0.3">
      <c r="A9" s="110">
        <v>1</v>
      </c>
      <c r="B9" s="23">
        <v>2</v>
      </c>
      <c r="C9" s="111">
        <v>3</v>
      </c>
      <c r="D9" s="111">
        <v>3</v>
      </c>
    </row>
    <row r="10" spans="1:4" ht="15.6" x14ac:dyDescent="0.3">
      <c r="A10" s="453" t="s">
        <v>226</v>
      </c>
      <c r="B10" s="454"/>
      <c r="C10" s="112">
        <f>SUM(C11:C14)</f>
        <v>143700936</v>
      </c>
      <c r="D10" s="112">
        <f>SUM(D11:D14)</f>
        <v>191992513</v>
      </c>
    </row>
    <row r="11" spans="1:4" ht="15.6" x14ac:dyDescent="0.3">
      <c r="A11" s="113" t="s">
        <v>158</v>
      </c>
      <c r="B11" s="24" t="s">
        <v>159</v>
      </c>
      <c r="C11" s="114">
        <v>88536396</v>
      </c>
      <c r="D11" s="114">
        <v>135055645</v>
      </c>
    </row>
    <row r="12" spans="1:4" ht="15.6" x14ac:dyDescent="0.3">
      <c r="A12" s="113" t="s">
        <v>182</v>
      </c>
      <c r="B12" s="24" t="s">
        <v>183</v>
      </c>
      <c r="C12" s="114">
        <v>48650000</v>
      </c>
      <c r="D12" s="114">
        <v>48950000</v>
      </c>
    </row>
    <row r="13" spans="1:4" ht="15.6" x14ac:dyDescent="0.3">
      <c r="A13" s="113" t="s">
        <v>194</v>
      </c>
      <c r="B13" s="24" t="s">
        <v>195</v>
      </c>
      <c r="C13" s="114">
        <v>6514540</v>
      </c>
      <c r="D13" s="114">
        <v>7115043</v>
      </c>
    </row>
    <row r="14" spans="1:4" ht="15.6" x14ac:dyDescent="0.3">
      <c r="A14" s="113" t="s">
        <v>207</v>
      </c>
      <c r="B14" s="24" t="s">
        <v>208</v>
      </c>
      <c r="C14" s="114">
        <v>0</v>
      </c>
      <c r="D14" s="114">
        <v>871825</v>
      </c>
    </row>
    <row r="15" spans="1:4" ht="15.6" x14ac:dyDescent="0.3">
      <c r="A15" s="115" t="s">
        <v>227</v>
      </c>
      <c r="B15" s="25"/>
      <c r="C15" s="116">
        <f>SUM(C16:C18)</f>
        <v>35467015</v>
      </c>
      <c r="D15" s="116">
        <f>SUM(D16:D18)</f>
        <v>85418496</v>
      </c>
    </row>
    <row r="16" spans="1:4" ht="15.6" x14ac:dyDescent="0.3">
      <c r="A16" s="113" t="s">
        <v>179</v>
      </c>
      <c r="B16" s="26" t="s">
        <v>180</v>
      </c>
      <c r="C16" s="114">
        <v>30472015</v>
      </c>
      <c r="D16" s="114">
        <v>69516360</v>
      </c>
    </row>
    <row r="17" spans="1:4" ht="15.6" x14ac:dyDescent="0.3">
      <c r="A17" s="113" t="s">
        <v>205</v>
      </c>
      <c r="B17" s="24" t="s">
        <v>206</v>
      </c>
      <c r="C17" s="114"/>
      <c r="D17" s="114"/>
    </row>
    <row r="18" spans="1:4" ht="15.6" x14ac:dyDescent="0.3">
      <c r="A18" s="113" t="s">
        <v>211</v>
      </c>
      <c r="B18" s="24" t="s">
        <v>212</v>
      </c>
      <c r="C18" s="114">
        <v>4995000</v>
      </c>
      <c r="D18" s="114">
        <v>15902136</v>
      </c>
    </row>
    <row r="19" spans="1:4" ht="15.6" x14ac:dyDescent="0.3">
      <c r="A19" s="115" t="s">
        <v>215</v>
      </c>
      <c r="B19" s="27"/>
      <c r="C19" s="116">
        <f>SUM(C20)</f>
        <v>38354913</v>
      </c>
      <c r="D19" s="116">
        <f>SUM(D20)</f>
        <v>85717128</v>
      </c>
    </row>
    <row r="20" spans="1:4" ht="15.6" x14ac:dyDescent="0.3">
      <c r="A20" s="113" t="s">
        <v>214</v>
      </c>
      <c r="B20" s="24" t="s">
        <v>215</v>
      </c>
      <c r="C20" s="114">
        <v>38354913</v>
      </c>
      <c r="D20" s="114">
        <v>85717128</v>
      </c>
    </row>
    <row r="21" spans="1:4" ht="15.6" x14ac:dyDescent="0.3">
      <c r="A21" s="115" t="s">
        <v>228</v>
      </c>
      <c r="B21" s="25"/>
      <c r="C21" s="116">
        <f>SUM(C10+C15+C19)</f>
        <v>217522864</v>
      </c>
      <c r="D21" s="116">
        <f>SUM(D10+D15+D19)</f>
        <v>363128137</v>
      </c>
    </row>
    <row r="22" spans="1:4" ht="15.6" x14ac:dyDescent="0.3">
      <c r="A22" s="117"/>
      <c r="B22" s="118"/>
      <c r="C22" s="119"/>
      <c r="D22" s="119"/>
    </row>
    <row r="23" spans="1:4" ht="15.6" x14ac:dyDescent="0.3">
      <c r="A23" s="455" t="s">
        <v>229</v>
      </c>
      <c r="B23" s="456"/>
      <c r="C23" s="116">
        <f>SUM(C24:C28)</f>
        <v>185435822</v>
      </c>
      <c r="D23" s="116">
        <f>SUM(D24:D28)</f>
        <v>249746731</v>
      </c>
    </row>
    <row r="24" spans="1:4" ht="15.6" x14ac:dyDescent="0.3">
      <c r="A24" s="113" t="s">
        <v>5</v>
      </c>
      <c r="B24" s="24" t="s">
        <v>230</v>
      </c>
      <c r="C24" s="120">
        <v>39439439</v>
      </c>
      <c r="D24" s="120">
        <v>40432256</v>
      </c>
    </row>
    <row r="25" spans="1:4" ht="15.6" x14ac:dyDescent="0.3">
      <c r="A25" s="113" t="s">
        <v>11</v>
      </c>
      <c r="B25" s="26" t="s">
        <v>231</v>
      </c>
      <c r="C25" s="114">
        <v>4970883</v>
      </c>
      <c r="D25" s="114">
        <v>5150598</v>
      </c>
    </row>
    <row r="26" spans="1:4" ht="15.6" x14ac:dyDescent="0.3">
      <c r="A26" s="113" t="s">
        <v>14</v>
      </c>
      <c r="B26" s="24" t="s">
        <v>15</v>
      </c>
      <c r="C26" s="114">
        <v>42997880</v>
      </c>
      <c r="D26" s="114">
        <v>55830418</v>
      </c>
    </row>
    <row r="27" spans="1:4" ht="15.6" x14ac:dyDescent="0.3">
      <c r="A27" s="113" t="s">
        <v>131</v>
      </c>
      <c r="B27" s="24" t="s">
        <v>232</v>
      </c>
      <c r="C27" s="114">
        <v>4400000</v>
      </c>
      <c r="D27" s="114">
        <v>4650000</v>
      </c>
    </row>
    <row r="28" spans="1:4" ht="15.6" x14ac:dyDescent="0.3">
      <c r="A28" s="113" t="s">
        <v>52</v>
      </c>
      <c r="B28" s="24" t="s">
        <v>53</v>
      </c>
      <c r="C28" s="114">
        <v>93627620</v>
      </c>
      <c r="D28" s="114">
        <v>143683459</v>
      </c>
    </row>
    <row r="29" spans="1:4" ht="15.6" x14ac:dyDescent="0.3">
      <c r="A29" s="121" t="s">
        <v>233</v>
      </c>
      <c r="B29" s="28"/>
      <c r="C29" s="116">
        <f>SUM(C30:C32)</f>
        <v>29379357</v>
      </c>
      <c r="D29" s="116">
        <f>SUM(D30:D32)</f>
        <v>110629602</v>
      </c>
    </row>
    <row r="30" spans="1:4" ht="15.6" x14ac:dyDescent="0.3">
      <c r="A30" s="122" t="s">
        <v>71</v>
      </c>
      <c r="B30" s="24" t="s">
        <v>72</v>
      </c>
      <c r="C30" s="114">
        <v>5379357</v>
      </c>
      <c r="D30" s="114">
        <v>34162853</v>
      </c>
    </row>
    <row r="31" spans="1:4" ht="15.6" x14ac:dyDescent="0.3">
      <c r="A31" s="122" t="s">
        <v>126</v>
      </c>
      <c r="B31" s="24" t="s">
        <v>127</v>
      </c>
      <c r="C31" s="114">
        <v>24000000</v>
      </c>
      <c r="D31" s="114">
        <v>76424632</v>
      </c>
    </row>
    <row r="32" spans="1:4" ht="15.6" x14ac:dyDescent="0.3">
      <c r="A32" s="113" t="s">
        <v>144</v>
      </c>
      <c r="B32" s="26" t="s">
        <v>145</v>
      </c>
      <c r="C32" s="114">
        <v>0</v>
      </c>
      <c r="D32" s="114">
        <v>42117</v>
      </c>
    </row>
    <row r="33" spans="1:4" ht="15.6" x14ac:dyDescent="0.3">
      <c r="A33" s="115" t="s">
        <v>78</v>
      </c>
      <c r="B33" s="29"/>
      <c r="C33" s="116">
        <f>SUM(C34)</f>
        <v>2707685</v>
      </c>
      <c r="D33" s="116">
        <f>SUM(D34)</f>
        <v>2751804</v>
      </c>
    </row>
    <row r="34" spans="1:4" ht="15.6" x14ac:dyDescent="0.3">
      <c r="A34" s="113" t="s">
        <v>77</v>
      </c>
      <c r="B34" s="26" t="s">
        <v>78</v>
      </c>
      <c r="C34" s="114">
        <v>2707685</v>
      </c>
      <c r="D34" s="114">
        <v>2751804</v>
      </c>
    </row>
    <row r="35" spans="1:4" ht="16.2" thickBot="1" x14ac:dyDescent="0.35">
      <c r="A35" s="123" t="s">
        <v>234</v>
      </c>
      <c r="B35" s="124"/>
      <c r="C35" s="125">
        <f>SUM(C29,C23,C33)</f>
        <v>217522864</v>
      </c>
      <c r="D35" s="125">
        <f>SUM(D29,D23,D33)</f>
        <v>363128137</v>
      </c>
    </row>
  </sheetData>
  <mergeCells count="9">
    <mergeCell ref="A1:C1"/>
    <mergeCell ref="A2:C2"/>
    <mergeCell ref="A7:B8"/>
    <mergeCell ref="C7:C8"/>
    <mergeCell ref="D7:D8"/>
    <mergeCell ref="A3:D3"/>
    <mergeCell ref="A4:D4"/>
    <mergeCell ref="A10:B10"/>
    <mergeCell ref="A23:B23"/>
  </mergeCells>
  <pageMargins left="0.7" right="0.7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view="pageBreakPreview" zoomScaleNormal="100" zoomScaleSheetLayoutView="100" workbookViewId="0">
      <selection sqref="A1:C1"/>
    </sheetView>
  </sheetViews>
  <sheetFormatPr defaultRowHeight="14.4" x14ac:dyDescent="0.3"/>
  <cols>
    <col min="1" max="1" width="42.33203125" customWidth="1"/>
    <col min="2" max="2" width="15.109375" customWidth="1"/>
    <col min="3" max="3" width="17.33203125" customWidth="1"/>
  </cols>
  <sheetData>
    <row r="1" spans="1:3" ht="15.6" x14ac:dyDescent="0.3">
      <c r="A1" s="457" t="s">
        <v>471</v>
      </c>
      <c r="B1" s="592"/>
      <c r="C1" s="593"/>
    </row>
    <row r="2" spans="1:3" ht="15.6" x14ac:dyDescent="0.3">
      <c r="A2" s="594" t="s">
        <v>336</v>
      </c>
      <c r="B2" s="595"/>
      <c r="C2" s="596"/>
    </row>
    <row r="3" spans="1:3" ht="16.2" thickBot="1" x14ac:dyDescent="0.35">
      <c r="A3" s="162"/>
      <c r="B3" s="163"/>
      <c r="C3" s="164" t="s">
        <v>337</v>
      </c>
    </row>
    <row r="4" spans="1:3" ht="34.799999999999997" thickBot="1" x14ac:dyDescent="0.35">
      <c r="A4" s="165" t="s">
        <v>338</v>
      </c>
      <c r="B4" s="95" t="s">
        <v>339</v>
      </c>
      <c r="C4" s="96" t="s">
        <v>340</v>
      </c>
    </row>
    <row r="5" spans="1:3" ht="15" thickBot="1" x14ac:dyDescent="0.35">
      <c r="A5" s="166">
        <v>2</v>
      </c>
      <c r="B5" s="97">
        <v>3</v>
      </c>
      <c r="C5" s="98">
        <v>4</v>
      </c>
    </row>
    <row r="6" spans="1:3" ht="24.75" customHeight="1" x14ac:dyDescent="0.3">
      <c r="A6" s="167" t="s">
        <v>341</v>
      </c>
      <c r="B6" s="99"/>
      <c r="C6" s="107">
        <v>0</v>
      </c>
    </row>
    <row r="7" spans="1:3" ht="24.75" customHeight="1" x14ac:dyDescent="0.3">
      <c r="A7" s="168" t="s">
        <v>342</v>
      </c>
      <c r="B7" s="101"/>
      <c r="C7" s="102"/>
    </row>
    <row r="8" spans="1:3" ht="24.75" customHeight="1" x14ac:dyDescent="0.3">
      <c r="A8" s="168" t="s">
        <v>343</v>
      </c>
      <c r="B8" s="101"/>
      <c r="C8" s="102"/>
    </row>
    <row r="9" spans="1:3" ht="24.75" customHeight="1" x14ac:dyDescent="0.3">
      <c r="A9" s="168" t="s">
        <v>344</v>
      </c>
      <c r="B9" s="101"/>
      <c r="C9" s="103"/>
    </row>
    <row r="10" spans="1:3" ht="24.75" customHeight="1" x14ac:dyDescent="0.3">
      <c r="A10" s="168" t="s">
        <v>345</v>
      </c>
      <c r="B10" s="104">
        <f>B13</f>
        <v>7254000</v>
      </c>
      <c r="C10" s="102">
        <f>C13</f>
        <v>254993</v>
      </c>
    </row>
    <row r="11" spans="1:3" ht="24.75" customHeight="1" x14ac:dyDescent="0.3">
      <c r="A11" s="168" t="s">
        <v>346</v>
      </c>
      <c r="B11" s="101"/>
      <c r="C11" s="100"/>
    </row>
    <row r="12" spans="1:3" ht="24.75" customHeight="1" x14ac:dyDescent="0.3">
      <c r="A12" s="169" t="s">
        <v>347</v>
      </c>
      <c r="B12" s="101"/>
      <c r="C12" s="102"/>
    </row>
    <row r="13" spans="1:3" ht="24.75" customHeight="1" x14ac:dyDescent="0.3">
      <c r="A13" s="169" t="s">
        <v>348</v>
      </c>
      <c r="B13" s="101">
        <v>7254000</v>
      </c>
      <c r="C13" s="102">
        <v>254993</v>
      </c>
    </row>
    <row r="14" spans="1:3" ht="24.75" customHeight="1" x14ac:dyDescent="0.3">
      <c r="A14" s="169" t="s">
        <v>349</v>
      </c>
      <c r="B14" s="101"/>
      <c r="C14" s="102"/>
    </row>
    <row r="15" spans="1:3" ht="24.75" customHeight="1" x14ac:dyDescent="0.3">
      <c r="A15" s="169" t="s">
        <v>350</v>
      </c>
      <c r="B15" s="101"/>
      <c r="C15" s="102"/>
    </row>
    <row r="16" spans="1:3" ht="24.75" customHeight="1" x14ac:dyDescent="0.3">
      <c r="A16" s="169" t="s">
        <v>351</v>
      </c>
      <c r="B16" s="101"/>
      <c r="C16" s="102"/>
    </row>
    <row r="17" spans="1:3" ht="24.75" customHeight="1" x14ac:dyDescent="0.3">
      <c r="A17" s="168" t="s">
        <v>352</v>
      </c>
      <c r="B17" s="101"/>
      <c r="C17" s="102"/>
    </row>
    <row r="18" spans="1:3" ht="24.75" customHeight="1" x14ac:dyDescent="0.3">
      <c r="A18" s="168" t="s">
        <v>353</v>
      </c>
      <c r="B18" s="101"/>
      <c r="C18" s="102"/>
    </row>
    <row r="19" spans="1:3" ht="24.75" customHeight="1" x14ac:dyDescent="0.3">
      <c r="A19" s="168" t="s">
        <v>354</v>
      </c>
      <c r="B19" s="101"/>
      <c r="C19" s="102"/>
    </row>
    <row r="20" spans="1:3" ht="24.75" customHeight="1" x14ac:dyDescent="0.3">
      <c r="A20" s="168" t="s">
        <v>355</v>
      </c>
      <c r="B20" s="101"/>
      <c r="C20" s="102"/>
    </row>
    <row r="21" spans="1:3" ht="24.75" customHeight="1" x14ac:dyDescent="0.3">
      <c r="A21" s="168" t="s">
        <v>356</v>
      </c>
      <c r="B21" s="101"/>
      <c r="C21" s="102"/>
    </row>
    <row r="22" spans="1:3" ht="15" thickBot="1" x14ac:dyDescent="0.35">
      <c r="A22" s="170" t="s">
        <v>324</v>
      </c>
      <c r="B22" s="105">
        <f>SUM(B13:B21)</f>
        <v>7254000</v>
      </c>
      <c r="C22" s="106">
        <f>SUM(C13:C21)</f>
        <v>254993</v>
      </c>
    </row>
    <row r="23" spans="1:3" x14ac:dyDescent="0.3">
      <c r="A23" s="597"/>
      <c r="B23" s="597"/>
      <c r="C23" s="597"/>
    </row>
  </sheetData>
  <mergeCells count="3">
    <mergeCell ref="A1:C1"/>
    <mergeCell ref="A2:C2"/>
    <mergeCell ref="A23:C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view="pageBreakPreview" zoomScaleNormal="100" zoomScaleSheetLayoutView="100" workbookViewId="0">
      <selection sqref="A1:F1"/>
    </sheetView>
  </sheetViews>
  <sheetFormatPr defaultRowHeight="14.4" x14ac:dyDescent="0.3"/>
  <cols>
    <col min="1" max="2" width="4.44140625" customWidth="1"/>
    <col min="3" max="3" width="5.33203125" customWidth="1"/>
    <col min="4" max="4" width="12.88671875" customWidth="1"/>
    <col min="5" max="5" width="40.6640625" customWidth="1"/>
    <col min="6" max="6" width="12.33203125" customWidth="1"/>
    <col min="7" max="7" width="11.5546875" customWidth="1"/>
  </cols>
  <sheetData>
    <row r="1" spans="1:7" x14ac:dyDescent="0.3">
      <c r="A1" s="471" t="s">
        <v>463</v>
      </c>
      <c r="B1" s="472"/>
      <c r="C1" s="472"/>
      <c r="D1" s="472"/>
      <c r="E1" s="472"/>
      <c r="F1" s="472"/>
      <c r="G1" s="356"/>
    </row>
    <row r="2" spans="1:7" x14ac:dyDescent="0.3">
      <c r="A2" s="126"/>
      <c r="B2" s="344"/>
      <c r="C2" s="344"/>
      <c r="D2" s="344"/>
      <c r="E2" s="127"/>
      <c r="F2" s="343"/>
      <c r="G2" s="346"/>
    </row>
    <row r="3" spans="1:7" x14ac:dyDescent="0.3">
      <c r="A3" s="473" t="s">
        <v>0</v>
      </c>
      <c r="B3" s="474"/>
      <c r="C3" s="474"/>
      <c r="D3" s="474"/>
      <c r="E3" s="474"/>
      <c r="F3" s="474"/>
      <c r="G3" s="346"/>
    </row>
    <row r="4" spans="1:7" x14ac:dyDescent="0.3">
      <c r="A4" s="473" t="s">
        <v>384</v>
      </c>
      <c r="B4" s="474"/>
      <c r="C4" s="474"/>
      <c r="D4" s="474"/>
      <c r="E4" s="474"/>
      <c r="F4" s="474"/>
      <c r="G4" s="346"/>
    </row>
    <row r="5" spans="1:7" x14ac:dyDescent="0.3">
      <c r="A5" s="473" t="s">
        <v>235</v>
      </c>
      <c r="B5" s="474"/>
      <c r="C5" s="474"/>
      <c r="D5" s="474"/>
      <c r="E5" s="474"/>
      <c r="F5" s="474"/>
      <c r="G5" s="346"/>
    </row>
    <row r="6" spans="1:7" x14ac:dyDescent="0.3">
      <c r="A6" s="342"/>
      <c r="B6" s="345"/>
      <c r="C6" s="345"/>
      <c r="D6" s="345"/>
      <c r="E6" s="345"/>
      <c r="F6" s="345"/>
      <c r="G6" s="346"/>
    </row>
    <row r="7" spans="1:7" ht="16.2" thickBot="1" x14ac:dyDescent="0.35">
      <c r="A7" s="201"/>
      <c r="B7" s="202"/>
      <c r="C7" s="202"/>
      <c r="D7" s="202"/>
      <c r="E7" s="203"/>
      <c r="F7" s="357" t="s">
        <v>1</v>
      </c>
      <c r="G7" s="358"/>
    </row>
    <row r="8" spans="1:7" x14ac:dyDescent="0.3">
      <c r="A8" s="475" t="s">
        <v>236</v>
      </c>
      <c r="B8" s="476"/>
      <c r="C8" s="476"/>
      <c r="D8" s="476"/>
      <c r="E8" s="477"/>
      <c r="F8" s="467" t="s">
        <v>157</v>
      </c>
      <c r="G8" s="467" t="s">
        <v>422</v>
      </c>
    </row>
    <row r="9" spans="1:7" x14ac:dyDescent="0.3">
      <c r="A9" s="478"/>
      <c r="B9" s="476"/>
      <c r="C9" s="476"/>
      <c r="D9" s="476"/>
      <c r="E9" s="477"/>
      <c r="F9" s="468"/>
      <c r="G9" s="468"/>
    </row>
    <row r="10" spans="1:7" x14ac:dyDescent="0.3">
      <c r="A10" s="129"/>
      <c r="B10" s="16"/>
      <c r="C10" s="16"/>
      <c r="D10" s="16"/>
      <c r="E10" s="16"/>
      <c r="F10" s="30"/>
      <c r="G10" s="30"/>
    </row>
    <row r="11" spans="1:7" x14ac:dyDescent="0.3">
      <c r="A11" s="130" t="s">
        <v>237</v>
      </c>
      <c r="B11" s="2"/>
      <c r="C11" s="2"/>
      <c r="D11" s="2"/>
      <c r="E11" s="2"/>
      <c r="F11" s="131">
        <f>F12</f>
        <v>4444540</v>
      </c>
      <c r="G11" s="131">
        <f>G12+G18</f>
        <v>5302838</v>
      </c>
    </row>
    <row r="12" spans="1:7" x14ac:dyDescent="0.3">
      <c r="A12" s="132" t="s">
        <v>194</v>
      </c>
      <c r="B12" s="18"/>
      <c r="C12" s="18" t="s">
        <v>195</v>
      </c>
      <c r="D12" s="18"/>
      <c r="E12" s="18"/>
      <c r="F12" s="157">
        <f>F13+F14+F15</f>
        <v>4444540</v>
      </c>
      <c r="G12" s="157">
        <f>G13+G14+G15+G17+G16</f>
        <v>5045043</v>
      </c>
    </row>
    <row r="13" spans="1:7" x14ac:dyDescent="0.3">
      <c r="A13" s="132"/>
      <c r="B13" s="18"/>
      <c r="C13" s="11" t="s">
        <v>196</v>
      </c>
      <c r="D13" s="11" t="s">
        <v>256</v>
      </c>
      <c r="E13" s="18"/>
      <c r="F13" s="133">
        <v>894540</v>
      </c>
      <c r="G13" s="133">
        <v>894540</v>
      </c>
    </row>
    <row r="14" spans="1:7" x14ac:dyDescent="0.3">
      <c r="A14" s="134"/>
      <c r="B14" s="11"/>
      <c r="C14" s="11" t="s">
        <v>201</v>
      </c>
      <c r="D14" s="11" t="s">
        <v>238</v>
      </c>
      <c r="E14" s="11"/>
      <c r="F14" s="133">
        <v>3000000</v>
      </c>
      <c r="G14" s="133">
        <v>3328520</v>
      </c>
    </row>
    <row r="15" spans="1:7" x14ac:dyDescent="0.3">
      <c r="A15" s="134"/>
      <c r="B15" s="11"/>
      <c r="C15" s="11" t="s">
        <v>196</v>
      </c>
      <c r="D15" s="11" t="s">
        <v>198</v>
      </c>
      <c r="E15" s="11"/>
      <c r="F15" s="133">
        <v>550000</v>
      </c>
      <c r="G15" s="133">
        <v>550000</v>
      </c>
    </row>
    <row r="16" spans="1:7" s="429" customFormat="1" x14ac:dyDescent="0.3">
      <c r="A16" s="134"/>
      <c r="B16" s="11"/>
      <c r="C16" s="11" t="s">
        <v>460</v>
      </c>
      <c r="D16" s="11" t="s">
        <v>459</v>
      </c>
      <c r="E16" s="11"/>
      <c r="F16" s="133"/>
      <c r="G16" s="133">
        <v>74</v>
      </c>
    </row>
    <row r="17" spans="1:7" x14ac:dyDescent="0.3">
      <c r="A17" s="134"/>
      <c r="B17" s="11"/>
      <c r="C17" s="11" t="s">
        <v>427</v>
      </c>
      <c r="D17" s="11"/>
      <c r="E17" s="11"/>
      <c r="F17" s="133">
        <v>0</v>
      </c>
      <c r="G17" s="133">
        <v>271909</v>
      </c>
    </row>
    <row r="18" spans="1:7" x14ac:dyDescent="0.3">
      <c r="A18" s="132" t="s">
        <v>207</v>
      </c>
      <c r="B18" s="18"/>
      <c r="C18" s="18" t="s">
        <v>428</v>
      </c>
      <c r="D18" s="18"/>
      <c r="E18" s="193"/>
      <c r="F18" s="157">
        <v>0</v>
      </c>
      <c r="G18" s="157">
        <f>G19</f>
        <v>257795</v>
      </c>
    </row>
    <row r="19" spans="1:7" x14ac:dyDescent="0.3">
      <c r="A19" s="134"/>
      <c r="B19" s="11"/>
      <c r="C19" s="11" t="s">
        <v>209</v>
      </c>
      <c r="D19" s="11" t="s">
        <v>429</v>
      </c>
      <c r="E19" s="196"/>
      <c r="F19" s="133">
        <v>0</v>
      </c>
      <c r="G19" s="133">
        <v>257795</v>
      </c>
    </row>
    <row r="20" spans="1:7" x14ac:dyDescent="0.3">
      <c r="A20" s="135" t="s">
        <v>239</v>
      </c>
      <c r="B20" s="17"/>
      <c r="C20" s="17"/>
      <c r="D20" s="17"/>
      <c r="E20" s="17"/>
      <c r="F20" s="136">
        <f>SUM(F21)</f>
        <v>48650000</v>
      </c>
      <c r="G20" s="136">
        <f>SUM(G21)</f>
        <v>48950000</v>
      </c>
    </row>
    <row r="21" spans="1:7" x14ac:dyDescent="0.3">
      <c r="A21" s="132" t="s">
        <v>182</v>
      </c>
      <c r="B21" s="18"/>
      <c r="C21" s="18" t="s">
        <v>183</v>
      </c>
      <c r="D21" s="18"/>
      <c r="E21" s="18"/>
      <c r="F21" s="137">
        <f>F22+F24+F28</f>
        <v>48650000</v>
      </c>
      <c r="G21" s="137">
        <f>G22+G24+G28</f>
        <v>48950000</v>
      </c>
    </row>
    <row r="22" spans="1:7" x14ac:dyDescent="0.3">
      <c r="A22" s="134"/>
      <c r="B22" s="18" t="s">
        <v>184</v>
      </c>
      <c r="C22" s="18"/>
      <c r="D22" s="18" t="s">
        <v>185</v>
      </c>
      <c r="E22" s="18"/>
      <c r="F22" s="137">
        <f>SUM(F23:F23)</f>
        <v>6500000</v>
      </c>
      <c r="G22" s="137">
        <f>SUM(G23:G23)</f>
        <v>6700000</v>
      </c>
    </row>
    <row r="23" spans="1:7" x14ac:dyDescent="0.3">
      <c r="A23" s="134"/>
      <c r="B23" s="11"/>
      <c r="C23" s="11"/>
      <c r="D23" s="11"/>
      <c r="E23" s="11" t="s">
        <v>240</v>
      </c>
      <c r="F23" s="138">
        <v>6500000</v>
      </c>
      <c r="G23" s="138">
        <v>6700000</v>
      </c>
    </row>
    <row r="24" spans="1:7" x14ac:dyDescent="0.3">
      <c r="A24" s="132"/>
      <c r="B24" s="18" t="s">
        <v>186</v>
      </c>
      <c r="C24" s="18"/>
      <c r="D24" s="18" t="s">
        <v>187</v>
      </c>
      <c r="E24" s="18"/>
      <c r="F24" s="137">
        <f>F25+F27</f>
        <v>42000000</v>
      </c>
      <c r="G24" s="137">
        <f>G25+G27</f>
        <v>42000000</v>
      </c>
    </row>
    <row r="25" spans="1:7" x14ac:dyDescent="0.3">
      <c r="A25" s="132"/>
      <c r="B25" s="11"/>
      <c r="C25" s="11" t="s">
        <v>188</v>
      </c>
      <c r="D25" s="11" t="s">
        <v>189</v>
      </c>
      <c r="E25" s="11"/>
      <c r="F25" s="138">
        <f>SUM(F26)</f>
        <v>42000000</v>
      </c>
      <c r="G25" s="138">
        <f>SUM(G26)</f>
        <v>42000000</v>
      </c>
    </row>
    <row r="26" spans="1:7" x14ac:dyDescent="0.3">
      <c r="A26" s="132"/>
      <c r="B26" s="11"/>
      <c r="C26" s="11"/>
      <c r="D26" s="11"/>
      <c r="E26" s="11" t="s">
        <v>190</v>
      </c>
      <c r="F26" s="138">
        <v>42000000</v>
      </c>
      <c r="G26" s="138">
        <v>42000000</v>
      </c>
    </row>
    <row r="27" spans="1:7" x14ac:dyDescent="0.3">
      <c r="A27" s="132"/>
      <c r="B27" s="11"/>
      <c r="C27" s="11" t="s">
        <v>191</v>
      </c>
      <c r="D27" s="11" t="s">
        <v>192</v>
      </c>
      <c r="E27" s="11"/>
      <c r="F27" s="138">
        <v>0</v>
      </c>
      <c r="G27" s="138">
        <v>0</v>
      </c>
    </row>
    <row r="28" spans="1:7" x14ac:dyDescent="0.3">
      <c r="A28" s="132"/>
      <c r="B28" s="18" t="s">
        <v>382</v>
      </c>
      <c r="C28" s="11"/>
      <c r="D28" s="18" t="s">
        <v>385</v>
      </c>
      <c r="E28" s="191"/>
      <c r="F28" s="137">
        <f>F29</f>
        <v>150000</v>
      </c>
      <c r="G28" s="137">
        <f>G29</f>
        <v>250000</v>
      </c>
    </row>
    <row r="29" spans="1:7" x14ac:dyDescent="0.3">
      <c r="A29" s="134"/>
      <c r="B29" s="11"/>
      <c r="C29" s="11" t="s">
        <v>382</v>
      </c>
      <c r="D29" s="11" t="s">
        <v>193</v>
      </c>
      <c r="F29" s="138">
        <v>150000</v>
      </c>
      <c r="G29" s="138">
        <v>250000</v>
      </c>
    </row>
    <row r="30" spans="1:7" x14ac:dyDescent="0.3">
      <c r="A30" s="130" t="s">
        <v>82</v>
      </c>
      <c r="B30" s="10"/>
      <c r="C30" s="10"/>
      <c r="D30" s="10"/>
      <c r="E30" s="10"/>
      <c r="F30" s="136">
        <f>SUM(F31)</f>
        <v>150000</v>
      </c>
      <c r="G30" s="136">
        <f>SUM(G31)</f>
        <v>150000</v>
      </c>
    </row>
    <row r="31" spans="1:7" x14ac:dyDescent="0.3">
      <c r="A31" s="132" t="s">
        <v>194</v>
      </c>
      <c r="B31" s="18"/>
      <c r="C31" s="18" t="s">
        <v>195</v>
      </c>
      <c r="D31" s="18"/>
      <c r="E31" s="18"/>
      <c r="F31" s="137">
        <f>F32</f>
        <v>150000</v>
      </c>
      <c r="G31" s="137">
        <f>G32</f>
        <v>150000</v>
      </c>
    </row>
    <row r="32" spans="1:7" x14ac:dyDescent="0.3">
      <c r="A32" s="132"/>
      <c r="B32" s="18"/>
      <c r="C32" s="11" t="s">
        <v>196</v>
      </c>
      <c r="D32" s="11" t="s">
        <v>241</v>
      </c>
      <c r="E32" s="11"/>
      <c r="F32" s="138">
        <v>150000</v>
      </c>
      <c r="G32" s="138">
        <v>150000</v>
      </c>
    </row>
    <row r="33" spans="1:7" x14ac:dyDescent="0.3">
      <c r="A33" s="135" t="s">
        <v>242</v>
      </c>
      <c r="B33" s="17"/>
      <c r="C33" s="17"/>
      <c r="D33" s="17"/>
      <c r="E33" s="17"/>
      <c r="F33" s="136">
        <f>F34+F43</f>
        <v>108008411</v>
      </c>
      <c r="G33" s="136">
        <f>G34+G43</f>
        <v>191653459</v>
      </c>
    </row>
    <row r="34" spans="1:7" x14ac:dyDescent="0.3">
      <c r="A34" s="132" t="s">
        <v>158</v>
      </c>
      <c r="B34" s="18"/>
      <c r="C34" s="18" t="s">
        <v>159</v>
      </c>
      <c r="D34" s="18"/>
      <c r="E34" s="11"/>
      <c r="F34" s="137">
        <f>F35</f>
        <v>77536396</v>
      </c>
      <c r="G34" s="137">
        <f>G35</f>
        <v>122137099</v>
      </c>
    </row>
    <row r="35" spans="1:7" x14ac:dyDescent="0.3">
      <c r="A35" s="134"/>
      <c r="B35" s="11" t="s">
        <v>160</v>
      </c>
      <c r="C35" s="11"/>
      <c r="D35" s="11" t="s">
        <v>161</v>
      </c>
      <c r="E35" s="11"/>
      <c r="F35" s="138">
        <f>SUM(F36:F42)</f>
        <v>77536396</v>
      </c>
      <c r="G35" s="138">
        <f>SUM(G36:G42)</f>
        <v>122137099</v>
      </c>
    </row>
    <row r="36" spans="1:7" x14ac:dyDescent="0.3">
      <c r="A36" s="132"/>
      <c r="B36" s="18"/>
      <c r="C36" s="11" t="s">
        <v>162</v>
      </c>
      <c r="D36" s="11" t="s">
        <v>163</v>
      </c>
      <c r="E36" s="11"/>
      <c r="F36" s="138">
        <v>12994898</v>
      </c>
      <c r="G36" s="138">
        <v>13732280</v>
      </c>
    </row>
    <row r="37" spans="1:7" x14ac:dyDescent="0.3">
      <c r="A37" s="134"/>
      <c r="B37" s="11"/>
      <c r="C37" s="11" t="s">
        <v>164</v>
      </c>
      <c r="D37" s="11" t="s">
        <v>243</v>
      </c>
      <c r="E37" s="11"/>
      <c r="F37" s="138">
        <v>40617730</v>
      </c>
      <c r="G37" s="138">
        <v>42829791</v>
      </c>
    </row>
    <row r="38" spans="1:7" x14ac:dyDescent="0.3">
      <c r="A38" s="134"/>
      <c r="B38" s="11"/>
      <c r="C38" s="11" t="s">
        <v>166</v>
      </c>
      <c r="D38" s="11" t="s">
        <v>423</v>
      </c>
      <c r="E38" s="11"/>
      <c r="F38" s="138">
        <v>5142300</v>
      </c>
      <c r="G38" s="138">
        <v>5567728</v>
      </c>
    </row>
    <row r="39" spans="1:7" x14ac:dyDescent="0.3">
      <c r="A39" s="134"/>
      <c r="B39" s="11"/>
      <c r="C39" s="11" t="s">
        <v>379</v>
      </c>
      <c r="D39" s="11" t="s">
        <v>380</v>
      </c>
      <c r="E39" s="11"/>
      <c r="F39" s="138">
        <v>11858433</v>
      </c>
      <c r="G39" s="138">
        <v>11112357</v>
      </c>
    </row>
    <row r="40" spans="1:7" x14ac:dyDescent="0.3">
      <c r="A40" s="134"/>
      <c r="B40" s="11"/>
      <c r="C40" s="11" t="s">
        <v>168</v>
      </c>
      <c r="D40" s="11" t="s">
        <v>169</v>
      </c>
      <c r="E40" s="11"/>
      <c r="F40" s="138">
        <v>2270000</v>
      </c>
      <c r="G40" s="138">
        <v>2270000</v>
      </c>
    </row>
    <row r="41" spans="1:7" x14ac:dyDescent="0.3">
      <c r="A41" s="134"/>
      <c r="B41" s="11"/>
      <c r="C41" s="11" t="s">
        <v>170</v>
      </c>
      <c r="D41" s="11" t="s">
        <v>244</v>
      </c>
      <c r="E41" s="11"/>
      <c r="F41" s="138">
        <v>4653035</v>
      </c>
      <c r="G41" s="138">
        <v>35356432</v>
      </c>
    </row>
    <row r="42" spans="1:7" x14ac:dyDescent="0.3">
      <c r="A42" s="134"/>
      <c r="B42" s="11"/>
      <c r="C42" s="11" t="s">
        <v>245</v>
      </c>
      <c r="D42" s="11" t="s">
        <v>424</v>
      </c>
      <c r="E42" s="11"/>
      <c r="F42" s="138">
        <v>0</v>
      </c>
      <c r="G42" s="138">
        <v>11268511</v>
      </c>
    </row>
    <row r="43" spans="1:7" x14ac:dyDescent="0.3">
      <c r="A43" s="132" t="s">
        <v>179</v>
      </c>
      <c r="B43" s="18"/>
      <c r="C43" s="18" t="s">
        <v>180</v>
      </c>
      <c r="D43" s="18"/>
      <c r="E43" s="18"/>
      <c r="F43" s="137">
        <f>F44</f>
        <v>30472015</v>
      </c>
      <c r="G43" s="137">
        <f>G44+G45+G46</f>
        <v>69516360</v>
      </c>
    </row>
    <row r="44" spans="1:7" x14ac:dyDescent="0.3">
      <c r="A44" s="134"/>
      <c r="B44" s="11" t="s">
        <v>246</v>
      </c>
      <c r="C44" s="11"/>
      <c r="D44" s="11" t="s">
        <v>403</v>
      </c>
      <c r="E44" s="11"/>
      <c r="F44" s="138">
        <v>30472015</v>
      </c>
      <c r="G44" s="138">
        <v>30472015</v>
      </c>
    </row>
    <row r="45" spans="1:7" x14ac:dyDescent="0.3">
      <c r="A45" s="134"/>
      <c r="B45" s="11"/>
      <c r="C45" s="11"/>
      <c r="D45" s="11" t="s">
        <v>425</v>
      </c>
      <c r="E45" s="11"/>
      <c r="F45" s="138"/>
      <c r="G45" s="138">
        <v>14044346</v>
      </c>
    </row>
    <row r="46" spans="1:7" x14ac:dyDescent="0.3">
      <c r="A46" s="134"/>
      <c r="B46" s="11"/>
      <c r="C46" s="11"/>
      <c r="D46" s="11" t="s">
        <v>426</v>
      </c>
      <c r="E46" s="11"/>
      <c r="F46" s="138"/>
      <c r="G46" s="138">
        <v>24999999</v>
      </c>
    </row>
    <row r="47" spans="1:7" x14ac:dyDescent="0.3">
      <c r="A47" s="135" t="s">
        <v>247</v>
      </c>
      <c r="B47" s="17"/>
      <c r="C47" s="17"/>
      <c r="D47" s="17"/>
      <c r="E47" s="17"/>
      <c r="F47" s="136">
        <f>SUM(F48)</f>
        <v>38354913</v>
      </c>
      <c r="G47" s="136">
        <f>SUM(G48)</f>
        <v>85717128</v>
      </c>
    </row>
    <row r="48" spans="1:7" x14ac:dyDescent="0.3">
      <c r="A48" s="132" t="s">
        <v>214</v>
      </c>
      <c r="B48" s="18"/>
      <c r="C48" s="18" t="s">
        <v>215</v>
      </c>
      <c r="D48" s="18"/>
      <c r="E48" s="18"/>
      <c r="F48" s="137">
        <f>SUM(F49)</f>
        <v>38354913</v>
      </c>
      <c r="G48" s="137">
        <f>SUM(G49)</f>
        <v>85717128</v>
      </c>
    </row>
    <row r="49" spans="1:7" x14ac:dyDescent="0.3">
      <c r="A49" s="134"/>
      <c r="B49" s="11" t="s">
        <v>216</v>
      </c>
      <c r="C49" s="11"/>
      <c r="D49" s="11" t="s">
        <v>217</v>
      </c>
      <c r="E49" s="11"/>
      <c r="F49" s="138">
        <f>F50</f>
        <v>38354913</v>
      </c>
      <c r="G49" s="138">
        <f>G50+G51</f>
        <v>85717128</v>
      </c>
    </row>
    <row r="50" spans="1:7" x14ac:dyDescent="0.3">
      <c r="A50" s="134"/>
      <c r="B50" s="11"/>
      <c r="C50" s="11" t="s">
        <v>218</v>
      </c>
      <c r="D50" s="11"/>
      <c r="E50" s="11" t="s">
        <v>219</v>
      </c>
      <c r="F50" s="138">
        <v>38354913</v>
      </c>
      <c r="G50" s="138">
        <v>85673009</v>
      </c>
    </row>
    <row r="51" spans="1:7" x14ac:dyDescent="0.3">
      <c r="A51" s="134"/>
      <c r="B51" s="11"/>
      <c r="C51" s="11" t="s">
        <v>220</v>
      </c>
      <c r="D51" s="11"/>
      <c r="E51" s="11" t="s">
        <v>248</v>
      </c>
      <c r="F51" s="138">
        <v>0</v>
      </c>
      <c r="G51" s="138">
        <v>44119</v>
      </c>
    </row>
    <row r="52" spans="1:7" x14ac:dyDescent="0.3">
      <c r="A52" s="130" t="s">
        <v>86</v>
      </c>
      <c r="B52" s="10"/>
      <c r="C52" s="10"/>
      <c r="D52" s="31"/>
      <c r="E52" s="32"/>
      <c r="F52" s="136">
        <f>F53</f>
        <v>3000000</v>
      </c>
      <c r="G52" s="136">
        <f>G53</f>
        <v>3929018</v>
      </c>
    </row>
    <row r="53" spans="1:7" x14ac:dyDescent="0.3">
      <c r="A53" s="132" t="s">
        <v>158</v>
      </c>
      <c r="B53" s="18"/>
      <c r="C53" s="18" t="s">
        <v>159</v>
      </c>
      <c r="D53" s="18"/>
      <c r="E53" s="11"/>
      <c r="F53" s="137">
        <f>F54</f>
        <v>3000000</v>
      </c>
      <c r="G53" s="137">
        <f>G54</f>
        <v>3929018</v>
      </c>
    </row>
    <row r="54" spans="1:7" x14ac:dyDescent="0.3">
      <c r="A54" s="134"/>
      <c r="B54" s="11" t="s">
        <v>175</v>
      </c>
      <c r="C54" s="11"/>
      <c r="D54" s="11" t="s">
        <v>176</v>
      </c>
      <c r="E54" s="11"/>
      <c r="F54" s="138">
        <v>3000000</v>
      </c>
      <c r="G54" s="138">
        <v>3929018</v>
      </c>
    </row>
    <row r="55" spans="1:7" x14ac:dyDescent="0.3">
      <c r="A55" s="130" t="s">
        <v>98</v>
      </c>
      <c r="B55" s="10"/>
      <c r="C55" s="10"/>
      <c r="D55" s="10"/>
      <c r="E55" s="10"/>
      <c r="F55" s="136">
        <f>F56+F59</f>
        <v>5065000</v>
      </c>
      <c r="G55" s="136">
        <f>G56+G59</f>
        <v>15972136</v>
      </c>
    </row>
    <row r="56" spans="1:7" x14ac:dyDescent="0.3">
      <c r="A56" s="132" t="s">
        <v>194</v>
      </c>
      <c r="B56" s="18"/>
      <c r="C56" s="18" t="s">
        <v>195</v>
      </c>
      <c r="D56" s="18"/>
      <c r="E56" s="18"/>
      <c r="F56" s="137">
        <f>F57</f>
        <v>70000</v>
      </c>
      <c r="G56" s="137">
        <f>G57</f>
        <v>70000</v>
      </c>
    </row>
    <row r="57" spans="1:7" x14ac:dyDescent="0.3">
      <c r="A57" s="132"/>
      <c r="B57" s="18"/>
      <c r="C57" s="11" t="s">
        <v>196</v>
      </c>
      <c r="D57" s="11" t="s">
        <v>249</v>
      </c>
      <c r="E57" s="11"/>
      <c r="F57" s="138">
        <v>70000</v>
      </c>
      <c r="G57" s="138">
        <v>70000</v>
      </c>
    </row>
    <row r="58" spans="1:7" x14ac:dyDescent="0.3">
      <c r="A58" s="134"/>
      <c r="B58" s="11"/>
      <c r="C58" s="11" t="s">
        <v>250</v>
      </c>
      <c r="D58" s="11" t="s">
        <v>251</v>
      </c>
      <c r="E58" s="11"/>
      <c r="F58" s="138">
        <v>0</v>
      </c>
      <c r="G58" s="138">
        <v>0</v>
      </c>
    </row>
    <row r="59" spans="1:7" x14ac:dyDescent="0.3">
      <c r="A59" s="132" t="s">
        <v>211</v>
      </c>
      <c r="B59" s="18"/>
      <c r="C59" s="18" t="s">
        <v>212</v>
      </c>
      <c r="D59" s="18"/>
      <c r="E59" s="18"/>
      <c r="F59" s="137">
        <f>F60</f>
        <v>4995000</v>
      </c>
      <c r="G59" s="137">
        <f>G60</f>
        <v>15902136</v>
      </c>
    </row>
    <row r="60" spans="1:7" ht="29.25" customHeight="1" x14ac:dyDescent="0.3">
      <c r="A60" s="134"/>
      <c r="B60" s="11" t="s">
        <v>213</v>
      </c>
      <c r="C60" s="11"/>
      <c r="D60" s="469" t="s">
        <v>366</v>
      </c>
      <c r="E60" s="470"/>
      <c r="F60" s="138">
        <v>4995000</v>
      </c>
      <c r="G60" s="138">
        <v>15902136</v>
      </c>
    </row>
    <row r="61" spans="1:7" x14ac:dyDescent="0.3">
      <c r="A61" s="130" t="s">
        <v>103</v>
      </c>
      <c r="B61" s="10"/>
      <c r="C61" s="10"/>
      <c r="D61" s="10"/>
      <c r="E61" s="10"/>
      <c r="F61" s="136">
        <f>F62</f>
        <v>8000000</v>
      </c>
      <c r="G61" s="136">
        <f>G62</f>
        <v>8395600</v>
      </c>
    </row>
    <row r="62" spans="1:7" x14ac:dyDescent="0.3">
      <c r="A62" s="132" t="s">
        <v>158</v>
      </c>
      <c r="B62" s="18"/>
      <c r="C62" s="18" t="s">
        <v>159</v>
      </c>
      <c r="D62" s="18"/>
      <c r="E62" s="11"/>
      <c r="F62" s="137">
        <f>SUM(F63)</f>
        <v>8000000</v>
      </c>
      <c r="G62" s="137">
        <f>SUM(G63)</f>
        <v>8395600</v>
      </c>
    </row>
    <row r="63" spans="1:7" x14ac:dyDescent="0.3">
      <c r="A63" s="134"/>
      <c r="B63" s="11" t="s">
        <v>175</v>
      </c>
      <c r="C63" s="11"/>
      <c r="D63" s="11" t="s">
        <v>252</v>
      </c>
      <c r="E63" s="11"/>
      <c r="F63" s="138">
        <f>F64</f>
        <v>8000000</v>
      </c>
      <c r="G63" s="138">
        <f>G64</f>
        <v>8395600</v>
      </c>
    </row>
    <row r="64" spans="1:7" x14ac:dyDescent="0.3">
      <c r="A64" s="134"/>
      <c r="B64" s="11"/>
      <c r="C64" s="11"/>
      <c r="D64" s="11"/>
      <c r="E64" s="11" t="s">
        <v>253</v>
      </c>
      <c r="F64" s="138">
        <v>8000000</v>
      </c>
      <c r="G64" s="138">
        <v>8395600</v>
      </c>
    </row>
    <row r="65" spans="1:7" x14ac:dyDescent="0.3">
      <c r="A65" s="130" t="s">
        <v>121</v>
      </c>
      <c r="B65" s="10"/>
      <c r="C65" s="10"/>
      <c r="D65" s="10"/>
      <c r="E65" s="10"/>
      <c r="F65" s="136">
        <f>F68</f>
        <v>850000</v>
      </c>
      <c r="G65" s="136">
        <f>+G66+G68+G71</f>
        <v>2057958</v>
      </c>
    </row>
    <row r="66" spans="1:7" x14ac:dyDescent="0.3">
      <c r="A66" s="132" t="s">
        <v>158</v>
      </c>
      <c r="B66" s="18"/>
      <c r="C66" s="18" t="s">
        <v>159</v>
      </c>
      <c r="D66" s="18"/>
      <c r="E66" s="11"/>
      <c r="F66" s="197">
        <v>0</v>
      </c>
      <c r="G66" s="197">
        <f>G67</f>
        <v>593928</v>
      </c>
    </row>
    <row r="67" spans="1:7" x14ac:dyDescent="0.3">
      <c r="A67" s="134"/>
      <c r="B67" s="11" t="s">
        <v>175</v>
      </c>
      <c r="C67" s="11"/>
      <c r="D67" s="11" t="s">
        <v>176</v>
      </c>
      <c r="E67" s="11"/>
      <c r="F67" s="348">
        <v>0</v>
      </c>
      <c r="G67" s="348">
        <v>593928</v>
      </c>
    </row>
    <row r="68" spans="1:7" x14ac:dyDescent="0.3">
      <c r="A68" s="132" t="s">
        <v>194</v>
      </c>
      <c r="B68" s="18"/>
      <c r="C68" s="18" t="s">
        <v>195</v>
      </c>
      <c r="D68" s="18"/>
      <c r="E68" s="18"/>
      <c r="F68" s="197">
        <f>SUM(F69:F70)</f>
        <v>850000</v>
      </c>
      <c r="G68" s="197">
        <f>SUM(G69:G70)</f>
        <v>850000</v>
      </c>
    </row>
    <row r="69" spans="1:7" x14ac:dyDescent="0.3">
      <c r="A69" s="134"/>
      <c r="B69" s="11"/>
      <c r="C69" s="11" t="s">
        <v>196</v>
      </c>
      <c r="D69" s="11" t="s">
        <v>249</v>
      </c>
      <c r="E69" s="196"/>
      <c r="F69" s="198">
        <v>800000</v>
      </c>
      <c r="G69" s="198">
        <v>800000</v>
      </c>
    </row>
    <row r="70" spans="1:7" x14ac:dyDescent="0.3">
      <c r="A70" s="134"/>
      <c r="B70" s="11"/>
      <c r="C70" s="11" t="s">
        <v>196</v>
      </c>
      <c r="D70" s="11" t="s">
        <v>386</v>
      </c>
      <c r="E70" s="196"/>
      <c r="F70" s="199">
        <v>50000</v>
      </c>
      <c r="G70" s="199">
        <v>50000</v>
      </c>
    </row>
    <row r="71" spans="1:7" x14ac:dyDescent="0.3">
      <c r="A71" s="132" t="s">
        <v>207</v>
      </c>
      <c r="B71" s="18"/>
      <c r="C71" s="18" t="s">
        <v>428</v>
      </c>
      <c r="D71" s="18"/>
      <c r="E71" s="193"/>
      <c r="F71" s="350"/>
      <c r="G71" s="350">
        <f>G72</f>
        <v>614030</v>
      </c>
    </row>
    <row r="72" spans="1:7" x14ac:dyDescent="0.3">
      <c r="A72" s="134"/>
      <c r="B72" s="11"/>
      <c r="C72" s="11" t="s">
        <v>209</v>
      </c>
      <c r="D72" s="11" t="s">
        <v>446</v>
      </c>
      <c r="E72" s="196"/>
      <c r="F72" s="349">
        <v>0</v>
      </c>
      <c r="G72" s="349">
        <v>614030</v>
      </c>
    </row>
    <row r="73" spans="1:7" x14ac:dyDescent="0.3">
      <c r="A73" s="130" t="s">
        <v>254</v>
      </c>
      <c r="B73" s="10"/>
      <c r="C73" s="10"/>
      <c r="D73" s="10"/>
      <c r="E73" s="32"/>
      <c r="F73" s="136">
        <f>F74</f>
        <v>1000000</v>
      </c>
      <c r="G73" s="136">
        <f>G74</f>
        <v>1000000</v>
      </c>
    </row>
    <row r="74" spans="1:7" x14ac:dyDescent="0.3">
      <c r="A74" s="132" t="s">
        <v>194</v>
      </c>
      <c r="B74" s="18"/>
      <c r="C74" s="18" t="s">
        <v>195</v>
      </c>
      <c r="D74" s="18"/>
      <c r="E74" s="18"/>
      <c r="F74" s="138">
        <f>SUM(F75:F75)</f>
        <v>1000000</v>
      </c>
      <c r="G74" s="138">
        <f>SUM(G75:G75)</f>
        <v>1000000</v>
      </c>
    </row>
    <row r="75" spans="1:7" x14ac:dyDescent="0.3">
      <c r="A75" s="134"/>
      <c r="B75" s="11"/>
      <c r="C75" s="11" t="s">
        <v>203</v>
      </c>
      <c r="D75" s="11" t="s">
        <v>255</v>
      </c>
      <c r="E75" s="11"/>
      <c r="F75" s="138">
        <v>1000000</v>
      </c>
      <c r="G75" s="138">
        <v>1000000</v>
      </c>
    </row>
    <row r="76" spans="1:7" x14ac:dyDescent="0.3">
      <c r="A76" s="135"/>
      <c r="B76" s="17"/>
      <c r="C76" s="17" t="s">
        <v>222</v>
      </c>
      <c r="D76" s="17"/>
      <c r="E76" s="17"/>
      <c r="F76" s="136">
        <f>F11+F20+F30+F33+F47+F55+F61+F65+F73+F52</f>
        <v>217522864</v>
      </c>
      <c r="G76" s="136">
        <f>G11+G20+G30+G33+G47+G55+G61+G65+G73+G52</f>
        <v>363128137</v>
      </c>
    </row>
    <row r="77" spans="1:7" x14ac:dyDescent="0.3">
      <c r="A77" s="139" t="s">
        <v>158</v>
      </c>
      <c r="B77" s="33"/>
      <c r="C77" s="33" t="s">
        <v>159</v>
      </c>
      <c r="D77" s="33"/>
      <c r="E77" s="34"/>
      <c r="F77" s="140">
        <f>F34+F53+F62</f>
        <v>88536396</v>
      </c>
      <c r="G77" s="140">
        <f>G34+G53+G62+G66</f>
        <v>135055645</v>
      </c>
    </row>
    <row r="78" spans="1:7" x14ac:dyDescent="0.3">
      <c r="A78" s="139" t="s">
        <v>179</v>
      </c>
      <c r="B78" s="33"/>
      <c r="C78" s="33" t="s">
        <v>180</v>
      </c>
      <c r="D78" s="33"/>
      <c r="E78" s="33"/>
      <c r="F78" s="140">
        <f>F43</f>
        <v>30472015</v>
      </c>
      <c r="G78" s="140">
        <f>G43</f>
        <v>69516360</v>
      </c>
    </row>
    <row r="79" spans="1:7" x14ac:dyDescent="0.3">
      <c r="A79" s="139" t="s">
        <v>182</v>
      </c>
      <c r="B79" s="33"/>
      <c r="C79" s="33" t="s">
        <v>183</v>
      </c>
      <c r="D79" s="33"/>
      <c r="E79" s="33"/>
      <c r="F79" s="140">
        <f>F21</f>
        <v>48650000</v>
      </c>
      <c r="G79" s="140">
        <f>G21</f>
        <v>48950000</v>
      </c>
    </row>
    <row r="80" spans="1:7" x14ac:dyDescent="0.3">
      <c r="A80" s="139" t="s">
        <v>194</v>
      </c>
      <c r="B80" s="33"/>
      <c r="C80" s="33" t="s">
        <v>195</v>
      </c>
      <c r="D80" s="33"/>
      <c r="E80" s="33"/>
      <c r="F80" s="140">
        <f>F12+F31+F56+F68+F74</f>
        <v>6514540</v>
      </c>
      <c r="G80" s="140">
        <f>G12+G31+G56+G68+G74</f>
        <v>7115043</v>
      </c>
    </row>
    <row r="81" spans="1:7" x14ac:dyDescent="0.3">
      <c r="A81" s="139" t="s">
        <v>205</v>
      </c>
      <c r="B81" s="33"/>
      <c r="C81" s="33" t="s">
        <v>206</v>
      </c>
      <c r="D81" s="33"/>
      <c r="E81" s="33"/>
      <c r="F81" s="140"/>
      <c r="G81" s="140"/>
    </row>
    <row r="82" spans="1:7" x14ac:dyDescent="0.3">
      <c r="A82" s="139" t="s">
        <v>207</v>
      </c>
      <c r="B82" s="33"/>
      <c r="C82" s="33" t="s">
        <v>208</v>
      </c>
      <c r="D82" s="33"/>
      <c r="E82" s="33"/>
      <c r="F82" s="140">
        <v>0</v>
      </c>
      <c r="G82" s="140">
        <f>G71+G18</f>
        <v>871825</v>
      </c>
    </row>
    <row r="83" spans="1:7" x14ac:dyDescent="0.3">
      <c r="A83" s="139" t="s">
        <v>211</v>
      </c>
      <c r="B83" s="33"/>
      <c r="C83" s="33" t="s">
        <v>212</v>
      </c>
      <c r="D83" s="33"/>
      <c r="E83" s="33"/>
      <c r="F83" s="140">
        <f>F59</f>
        <v>4995000</v>
      </c>
      <c r="G83" s="140">
        <f>G59</f>
        <v>15902136</v>
      </c>
    </row>
    <row r="84" spans="1:7" x14ac:dyDescent="0.3">
      <c r="A84" s="139" t="s">
        <v>214</v>
      </c>
      <c r="B84" s="33"/>
      <c r="C84" s="33" t="s">
        <v>215</v>
      </c>
      <c r="D84" s="33"/>
      <c r="E84" s="33"/>
      <c r="F84" s="140">
        <f>F47</f>
        <v>38354913</v>
      </c>
      <c r="G84" s="140">
        <f>G47</f>
        <v>85717128</v>
      </c>
    </row>
    <row r="85" spans="1:7" ht="15" thickBot="1" x14ac:dyDescent="0.35">
      <c r="A85" s="141"/>
      <c r="B85" s="142"/>
      <c r="C85" s="143" t="s">
        <v>222</v>
      </c>
      <c r="D85" s="142"/>
      <c r="E85" s="142"/>
      <c r="F85" s="144">
        <f>SUM(F77:F84)</f>
        <v>217522864</v>
      </c>
      <c r="G85" s="144">
        <f>SUM(G77:G84)</f>
        <v>363128137</v>
      </c>
    </row>
  </sheetData>
  <mergeCells count="8">
    <mergeCell ref="G8:G9"/>
    <mergeCell ref="D60:E60"/>
    <mergeCell ref="A1:F1"/>
    <mergeCell ref="A3:F3"/>
    <mergeCell ref="A4:F4"/>
    <mergeCell ref="A5:F5"/>
    <mergeCell ref="A8:E9"/>
    <mergeCell ref="F8:F9"/>
  </mergeCells>
  <pageMargins left="0.7" right="0.7" top="0.75" bottom="0.75" header="0.3" footer="0.3"/>
  <pageSetup paperSize="9" scale="95" orientation="portrait" r:id="rId1"/>
  <rowBreaks count="1" manualBreakCount="1">
    <brk id="5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zoomScaleNormal="100" zoomScaleSheetLayoutView="100" workbookViewId="0">
      <selection sqref="A1:G1"/>
    </sheetView>
  </sheetViews>
  <sheetFormatPr defaultRowHeight="14.4" x14ac:dyDescent="0.3"/>
  <cols>
    <col min="1" max="1" width="3.33203125" customWidth="1"/>
    <col min="2" max="2" width="4.6640625" customWidth="1"/>
    <col min="3" max="3" width="6" customWidth="1"/>
    <col min="5" max="5" width="31" customWidth="1"/>
    <col min="6" max="6" width="11.6640625" customWidth="1"/>
    <col min="7" max="7" width="16.33203125" customWidth="1"/>
    <col min="8" max="8" width="15.33203125" customWidth="1"/>
  </cols>
  <sheetData>
    <row r="1" spans="1:8" x14ac:dyDescent="0.3">
      <c r="A1" s="471" t="s">
        <v>464</v>
      </c>
      <c r="B1" s="479"/>
      <c r="C1" s="479"/>
      <c r="D1" s="479"/>
      <c r="E1" s="479"/>
      <c r="F1" s="479"/>
      <c r="G1" s="479"/>
      <c r="H1" s="356"/>
    </row>
    <row r="2" spans="1:8" x14ac:dyDescent="0.3">
      <c r="A2" s="473" t="s">
        <v>0</v>
      </c>
      <c r="B2" s="474"/>
      <c r="C2" s="474"/>
      <c r="D2" s="474"/>
      <c r="E2" s="474"/>
      <c r="F2" s="474"/>
      <c r="G2" s="474"/>
      <c r="H2" s="346"/>
    </row>
    <row r="3" spans="1:8" x14ac:dyDescent="0.3">
      <c r="A3" s="473" t="s">
        <v>445</v>
      </c>
      <c r="B3" s="474"/>
      <c r="C3" s="474"/>
      <c r="D3" s="474"/>
      <c r="E3" s="474"/>
      <c r="F3" s="474"/>
      <c r="G3" s="474"/>
      <c r="H3" s="346"/>
    </row>
    <row r="4" spans="1:8" ht="15.6" x14ac:dyDescent="0.3">
      <c r="A4" s="420"/>
      <c r="B4" s="191"/>
      <c r="C4" s="191"/>
      <c r="D4" s="191"/>
      <c r="E4" s="128"/>
      <c r="F4" s="128"/>
      <c r="G4" s="338" t="s">
        <v>1</v>
      </c>
      <c r="H4" s="346"/>
    </row>
    <row r="5" spans="1:8" x14ac:dyDescent="0.3">
      <c r="A5" s="483" t="s">
        <v>156</v>
      </c>
      <c r="B5" s="484"/>
      <c r="C5" s="484"/>
      <c r="D5" s="484"/>
      <c r="E5" s="484"/>
      <c r="F5" s="484"/>
      <c r="G5" s="487" t="s">
        <v>157</v>
      </c>
      <c r="H5" s="480" t="s">
        <v>421</v>
      </c>
    </row>
    <row r="6" spans="1:8" x14ac:dyDescent="0.3">
      <c r="A6" s="478"/>
      <c r="B6" s="474"/>
      <c r="C6" s="474"/>
      <c r="D6" s="474"/>
      <c r="E6" s="474"/>
      <c r="F6" s="476"/>
      <c r="G6" s="488"/>
      <c r="H6" s="481"/>
    </row>
    <row r="7" spans="1:8" x14ac:dyDescent="0.3">
      <c r="A7" s="485"/>
      <c r="B7" s="486"/>
      <c r="C7" s="486"/>
      <c r="D7" s="486"/>
      <c r="E7" s="486"/>
      <c r="F7" s="486"/>
      <c r="G7" s="488"/>
      <c r="H7" s="482"/>
    </row>
    <row r="8" spans="1:8" x14ac:dyDescent="0.3">
      <c r="A8" s="129"/>
      <c r="B8" s="16"/>
      <c r="C8" s="16"/>
      <c r="D8" s="16"/>
      <c r="E8" s="16"/>
      <c r="F8" s="399"/>
      <c r="G8" s="16"/>
      <c r="H8" s="405"/>
    </row>
    <row r="9" spans="1:8" x14ac:dyDescent="0.3">
      <c r="A9" s="135" t="s">
        <v>158</v>
      </c>
      <c r="B9" s="17"/>
      <c r="C9" s="17" t="s">
        <v>159</v>
      </c>
      <c r="D9" s="17"/>
      <c r="E9" s="17"/>
      <c r="F9" s="400"/>
      <c r="G9" s="414">
        <f>G10+G17+G19</f>
        <v>88536396</v>
      </c>
      <c r="H9" s="406">
        <f>H10+H17+H19</f>
        <v>135055645</v>
      </c>
    </row>
    <row r="10" spans="1:8" x14ac:dyDescent="0.3">
      <c r="A10" s="134"/>
      <c r="B10" s="18" t="s">
        <v>160</v>
      </c>
      <c r="C10" s="18"/>
      <c r="D10" s="18" t="s">
        <v>161</v>
      </c>
      <c r="E10" s="18"/>
      <c r="F10" s="196"/>
      <c r="G10" s="415">
        <f>SUM(G11:G16)</f>
        <v>77536396</v>
      </c>
      <c r="H10" s="407">
        <f>SUM(H11:H16)</f>
        <v>110868588</v>
      </c>
    </row>
    <row r="11" spans="1:8" x14ac:dyDescent="0.3">
      <c r="A11" s="132"/>
      <c r="B11" s="18"/>
      <c r="C11" s="11" t="s">
        <v>162</v>
      </c>
      <c r="D11" s="11" t="s">
        <v>163</v>
      </c>
      <c r="E11" s="11"/>
      <c r="F11" s="196"/>
      <c r="G11" s="9">
        <v>12994898</v>
      </c>
      <c r="H11" s="408">
        <v>13732280</v>
      </c>
    </row>
    <row r="12" spans="1:8" x14ac:dyDescent="0.3">
      <c r="A12" s="134"/>
      <c r="B12" s="11"/>
      <c r="C12" s="11" t="s">
        <v>164</v>
      </c>
      <c r="D12" s="11" t="s">
        <v>165</v>
      </c>
      <c r="E12" s="11"/>
      <c r="F12" s="196"/>
      <c r="G12" s="9">
        <v>40617730</v>
      </c>
      <c r="H12" s="408">
        <v>42829791</v>
      </c>
    </row>
    <row r="13" spans="1:8" x14ac:dyDescent="0.3">
      <c r="A13" s="134"/>
      <c r="B13" s="11"/>
      <c r="C13" s="11" t="s">
        <v>166</v>
      </c>
      <c r="D13" s="11" t="s">
        <v>167</v>
      </c>
      <c r="E13" s="11"/>
      <c r="F13" s="196"/>
      <c r="G13" s="9">
        <v>5142300</v>
      </c>
      <c r="H13" s="408">
        <v>5567728</v>
      </c>
    </row>
    <row r="14" spans="1:8" x14ac:dyDescent="0.3">
      <c r="A14" s="134"/>
      <c r="B14" s="11"/>
      <c r="C14" s="11" t="s">
        <v>379</v>
      </c>
      <c r="D14" s="11" t="s">
        <v>380</v>
      </c>
      <c r="E14" s="11"/>
      <c r="F14" s="196"/>
      <c r="G14" s="9">
        <v>11858433</v>
      </c>
      <c r="H14" s="408">
        <v>11112357</v>
      </c>
    </row>
    <row r="15" spans="1:8" x14ac:dyDescent="0.3">
      <c r="A15" s="134"/>
      <c r="B15" s="11"/>
      <c r="C15" s="11" t="s">
        <v>168</v>
      </c>
      <c r="D15" s="11" t="s">
        <v>169</v>
      </c>
      <c r="E15" s="11"/>
      <c r="F15" s="196"/>
      <c r="G15" s="9">
        <v>2270000</v>
      </c>
      <c r="H15" s="408">
        <v>2270000</v>
      </c>
    </row>
    <row r="16" spans="1:8" x14ac:dyDescent="0.3">
      <c r="A16" s="134"/>
      <c r="B16" s="11"/>
      <c r="C16" s="11" t="s">
        <v>170</v>
      </c>
      <c r="D16" s="11" t="s">
        <v>171</v>
      </c>
      <c r="E16" s="11"/>
      <c r="F16" s="196"/>
      <c r="G16" s="9">
        <v>4653035</v>
      </c>
      <c r="H16" s="408">
        <v>35356432</v>
      </c>
    </row>
    <row r="17" spans="1:8" x14ac:dyDescent="0.3">
      <c r="A17" s="134"/>
      <c r="B17" s="18" t="s">
        <v>172</v>
      </c>
      <c r="C17" s="18"/>
      <c r="D17" s="18" t="s">
        <v>173</v>
      </c>
      <c r="E17" s="18"/>
      <c r="F17" s="196"/>
      <c r="G17" s="415">
        <f>G18</f>
        <v>0</v>
      </c>
      <c r="H17" s="407">
        <f>H18</f>
        <v>11268511</v>
      </c>
    </row>
    <row r="18" spans="1:8" x14ac:dyDescent="0.3">
      <c r="A18" s="134"/>
      <c r="B18" s="11"/>
      <c r="C18" s="11"/>
      <c r="D18" s="11"/>
      <c r="E18" s="11" t="s">
        <v>174</v>
      </c>
      <c r="F18" s="196"/>
      <c r="G18" s="9">
        <v>0</v>
      </c>
      <c r="H18" s="408">
        <v>11268511</v>
      </c>
    </row>
    <row r="19" spans="1:8" x14ac:dyDescent="0.3">
      <c r="A19" s="134"/>
      <c r="B19" s="18" t="s">
        <v>175</v>
      </c>
      <c r="C19" s="18"/>
      <c r="D19" s="18" t="s">
        <v>176</v>
      </c>
      <c r="E19" s="18"/>
      <c r="F19" s="196"/>
      <c r="G19" s="415">
        <f>G20+G21+G22</f>
        <v>11000000</v>
      </c>
      <c r="H19" s="407">
        <f>H20+H21+H22</f>
        <v>12918546</v>
      </c>
    </row>
    <row r="20" spans="1:8" x14ac:dyDescent="0.3">
      <c r="A20" s="134"/>
      <c r="B20" s="19"/>
      <c r="C20" s="19"/>
      <c r="D20" s="19"/>
      <c r="E20" s="20" t="s">
        <v>177</v>
      </c>
      <c r="F20" s="196"/>
      <c r="G20" s="9">
        <v>3000000</v>
      </c>
      <c r="H20" s="408">
        <v>3929018</v>
      </c>
    </row>
    <row r="21" spans="1:8" x14ac:dyDescent="0.3">
      <c r="A21" s="134"/>
      <c r="B21" s="11"/>
      <c r="C21" s="11"/>
      <c r="D21" s="343"/>
      <c r="E21" s="11" t="s">
        <v>178</v>
      </c>
      <c r="F21" s="196"/>
      <c r="G21" s="9">
        <v>8000000</v>
      </c>
      <c r="H21" s="408">
        <v>8395600</v>
      </c>
    </row>
    <row r="22" spans="1:8" ht="15.75" customHeight="1" x14ac:dyDescent="0.3">
      <c r="A22" s="134"/>
      <c r="B22" s="11"/>
      <c r="C22" s="11"/>
      <c r="D22" s="343"/>
      <c r="E22" s="11" t="s">
        <v>415</v>
      </c>
      <c r="F22" s="196"/>
      <c r="G22" s="9"/>
      <c r="H22" s="408">
        <v>593928</v>
      </c>
    </row>
    <row r="23" spans="1:8" x14ac:dyDescent="0.3">
      <c r="A23" s="135" t="s">
        <v>179</v>
      </c>
      <c r="B23" s="17"/>
      <c r="C23" s="17" t="s">
        <v>180</v>
      </c>
      <c r="D23" s="17"/>
      <c r="E23" s="17"/>
      <c r="F23" s="401"/>
      <c r="G23" s="416">
        <f>G24</f>
        <v>30472015</v>
      </c>
      <c r="H23" s="409">
        <f>H24</f>
        <v>69516360</v>
      </c>
    </row>
    <row r="24" spans="1:8" x14ac:dyDescent="0.3">
      <c r="A24" s="134"/>
      <c r="B24" s="18" t="s">
        <v>246</v>
      </c>
      <c r="C24" s="18"/>
      <c r="D24" s="18" t="s">
        <v>181</v>
      </c>
      <c r="E24" s="18"/>
      <c r="F24" s="196"/>
      <c r="G24" s="415">
        <f>G25</f>
        <v>30472015</v>
      </c>
      <c r="H24" s="407">
        <f>H25+H26+H27</f>
        <v>69516360</v>
      </c>
    </row>
    <row r="25" spans="1:8" x14ac:dyDescent="0.3">
      <c r="A25" s="134"/>
      <c r="B25" s="11"/>
      <c r="C25" s="11"/>
      <c r="D25" s="11" t="s">
        <v>403</v>
      </c>
      <c r="E25" s="11"/>
      <c r="F25" s="196"/>
      <c r="G25" s="9">
        <v>30472015</v>
      </c>
      <c r="H25" s="408">
        <v>30472015</v>
      </c>
    </row>
    <row r="26" spans="1:8" x14ac:dyDescent="0.3">
      <c r="A26" s="134"/>
      <c r="B26" s="11"/>
      <c r="C26" s="11"/>
      <c r="D26" s="11" t="s">
        <v>416</v>
      </c>
      <c r="E26" s="11"/>
      <c r="F26" s="196"/>
      <c r="G26" s="9"/>
      <c r="H26" s="408">
        <v>14044346</v>
      </c>
    </row>
    <row r="27" spans="1:8" x14ac:dyDescent="0.3">
      <c r="A27" s="134"/>
      <c r="B27" s="11"/>
      <c r="C27" s="11"/>
      <c r="D27" s="11" t="s">
        <v>417</v>
      </c>
      <c r="E27" s="11"/>
      <c r="F27" s="196"/>
      <c r="G27" s="9"/>
      <c r="H27" s="408">
        <v>24999999</v>
      </c>
    </row>
    <row r="28" spans="1:8" x14ac:dyDescent="0.3">
      <c r="A28" s="135" t="s">
        <v>182</v>
      </c>
      <c r="B28" s="17"/>
      <c r="C28" s="17" t="s">
        <v>183</v>
      </c>
      <c r="D28" s="17"/>
      <c r="E28" s="17"/>
      <c r="F28" s="401"/>
      <c r="G28" s="416">
        <f>G29+G31+G35</f>
        <v>48650000</v>
      </c>
      <c r="H28" s="409">
        <f>H29+H31+H35</f>
        <v>48950000</v>
      </c>
    </row>
    <row r="29" spans="1:8" x14ac:dyDescent="0.3">
      <c r="A29" s="134"/>
      <c r="B29" s="18" t="s">
        <v>184</v>
      </c>
      <c r="C29" s="18"/>
      <c r="D29" s="18" t="s">
        <v>185</v>
      </c>
      <c r="E29" s="18"/>
      <c r="F29" s="196"/>
      <c r="G29" s="415">
        <f>SUM(G30:G30)</f>
        <v>6500000</v>
      </c>
      <c r="H29" s="407">
        <f>SUM(H30:H30)</f>
        <v>6700000</v>
      </c>
    </row>
    <row r="30" spans="1:8" x14ac:dyDescent="0.3">
      <c r="A30" s="134"/>
      <c r="B30" s="11"/>
      <c r="C30" s="11"/>
      <c r="D30" s="11"/>
      <c r="E30" s="11" t="s">
        <v>240</v>
      </c>
      <c r="F30" s="196"/>
      <c r="G30" s="9">
        <v>6500000</v>
      </c>
      <c r="H30" s="408">
        <v>6700000</v>
      </c>
    </row>
    <row r="31" spans="1:8" x14ac:dyDescent="0.3">
      <c r="A31" s="132"/>
      <c r="B31" s="18" t="s">
        <v>186</v>
      </c>
      <c r="C31" s="18"/>
      <c r="D31" s="18" t="s">
        <v>187</v>
      </c>
      <c r="E31" s="18"/>
      <c r="F31" s="196"/>
      <c r="G31" s="415">
        <f>G32+G34</f>
        <v>42000000</v>
      </c>
      <c r="H31" s="407">
        <f>H32+H34</f>
        <v>42000000</v>
      </c>
    </row>
    <row r="32" spans="1:8" x14ac:dyDescent="0.3">
      <c r="A32" s="132"/>
      <c r="B32" s="11"/>
      <c r="C32" s="11" t="s">
        <v>188</v>
      </c>
      <c r="D32" s="11" t="s">
        <v>189</v>
      </c>
      <c r="E32" s="11"/>
      <c r="F32" s="196"/>
      <c r="G32" s="9">
        <f>G33</f>
        <v>42000000</v>
      </c>
      <c r="H32" s="408">
        <f>H33</f>
        <v>42000000</v>
      </c>
    </row>
    <row r="33" spans="1:8" x14ac:dyDescent="0.3">
      <c r="A33" s="132"/>
      <c r="B33" s="11"/>
      <c r="C33" s="11"/>
      <c r="D33" s="11"/>
      <c r="E33" s="11" t="s">
        <v>190</v>
      </c>
      <c r="F33" s="196"/>
      <c r="G33" s="9">
        <v>42000000</v>
      </c>
      <c r="H33" s="408">
        <v>42000000</v>
      </c>
    </row>
    <row r="34" spans="1:8" x14ac:dyDescent="0.3">
      <c r="A34" s="132"/>
      <c r="B34" s="11"/>
      <c r="C34" s="11" t="s">
        <v>191</v>
      </c>
      <c r="D34" s="11" t="s">
        <v>192</v>
      </c>
      <c r="E34" s="194"/>
      <c r="F34" s="196"/>
      <c r="G34" s="9">
        <v>0</v>
      </c>
      <c r="H34" s="408">
        <v>0</v>
      </c>
    </row>
    <row r="35" spans="1:8" x14ac:dyDescent="0.3">
      <c r="A35" s="134"/>
      <c r="B35" s="18" t="s">
        <v>382</v>
      </c>
      <c r="C35" s="11"/>
      <c r="D35" s="193" t="s">
        <v>385</v>
      </c>
      <c r="E35" s="195"/>
      <c r="F35" s="402"/>
      <c r="G35" s="415">
        <v>150000</v>
      </c>
      <c r="H35" s="407">
        <f>H36</f>
        <v>250000</v>
      </c>
    </row>
    <row r="36" spans="1:8" x14ac:dyDescent="0.3">
      <c r="A36" s="134"/>
      <c r="B36" s="18"/>
      <c r="C36" s="11"/>
      <c r="D36" s="11" t="s">
        <v>193</v>
      </c>
      <c r="F36" s="196"/>
      <c r="G36" s="9">
        <f>G35</f>
        <v>150000</v>
      </c>
      <c r="H36" s="408">
        <v>250000</v>
      </c>
    </row>
    <row r="37" spans="1:8" x14ac:dyDescent="0.3">
      <c r="A37" s="135" t="s">
        <v>194</v>
      </c>
      <c r="B37" s="17"/>
      <c r="C37" s="17" t="s">
        <v>195</v>
      </c>
      <c r="D37" s="17"/>
      <c r="E37" s="17"/>
      <c r="F37" s="400"/>
      <c r="G37" s="417">
        <f>G38+G39+G43+G44</f>
        <v>6514540</v>
      </c>
      <c r="H37" s="410">
        <f>H38+H39+H43+H44+H46+H45</f>
        <v>7115043</v>
      </c>
    </row>
    <row r="38" spans="1:8" x14ac:dyDescent="0.3">
      <c r="A38" s="134"/>
      <c r="B38" s="11"/>
      <c r="C38" s="11" t="s">
        <v>196</v>
      </c>
      <c r="D38" s="11" t="s">
        <v>197</v>
      </c>
      <c r="E38" s="11"/>
      <c r="F38" s="196"/>
      <c r="G38" s="9">
        <v>200000</v>
      </c>
      <c r="H38" s="408">
        <v>200000</v>
      </c>
    </row>
    <row r="39" spans="1:8" x14ac:dyDescent="0.3">
      <c r="A39" s="134"/>
      <c r="B39" s="11"/>
      <c r="C39" s="11" t="s">
        <v>196</v>
      </c>
      <c r="D39" s="11" t="s">
        <v>197</v>
      </c>
      <c r="E39" s="11"/>
      <c r="F39" s="196"/>
      <c r="G39" s="9">
        <f>G41+G42+G40</f>
        <v>2314540</v>
      </c>
      <c r="H39" s="408">
        <f>H41+H42+H40</f>
        <v>2314540</v>
      </c>
    </row>
    <row r="40" spans="1:8" x14ac:dyDescent="0.3">
      <c r="A40" s="134"/>
      <c r="B40" s="11"/>
      <c r="C40" s="11"/>
      <c r="D40" s="11"/>
      <c r="E40" s="11" t="s">
        <v>198</v>
      </c>
      <c r="F40" s="196"/>
      <c r="G40" s="9">
        <v>550000</v>
      </c>
      <c r="H40" s="408">
        <v>550000</v>
      </c>
    </row>
    <row r="41" spans="1:8" x14ac:dyDescent="0.3">
      <c r="A41" s="134"/>
      <c r="B41" s="11"/>
      <c r="C41" s="11"/>
      <c r="D41" s="11"/>
      <c r="E41" s="11" t="s">
        <v>199</v>
      </c>
      <c r="F41" s="196"/>
      <c r="G41" s="9">
        <v>870000</v>
      </c>
      <c r="H41" s="408">
        <v>870000</v>
      </c>
    </row>
    <row r="42" spans="1:8" x14ac:dyDescent="0.3">
      <c r="A42" s="134"/>
      <c r="B42" s="11"/>
      <c r="C42" s="11"/>
      <c r="D42" s="11"/>
      <c r="E42" s="11" t="s">
        <v>200</v>
      </c>
      <c r="F42" s="196"/>
      <c r="G42" s="9">
        <v>894540</v>
      </c>
      <c r="H42" s="408">
        <v>894540</v>
      </c>
    </row>
    <row r="43" spans="1:8" x14ac:dyDescent="0.3">
      <c r="A43" s="134"/>
      <c r="B43" s="11"/>
      <c r="C43" s="11" t="s">
        <v>201</v>
      </c>
      <c r="D43" s="11" t="s">
        <v>202</v>
      </c>
      <c r="E43" s="11"/>
      <c r="F43" s="196"/>
      <c r="G43" s="9">
        <v>3000000</v>
      </c>
      <c r="H43" s="408">
        <v>3328520</v>
      </c>
    </row>
    <row r="44" spans="1:8" x14ac:dyDescent="0.3">
      <c r="A44" s="134"/>
      <c r="B44" s="11"/>
      <c r="C44" s="11" t="s">
        <v>203</v>
      </c>
      <c r="D44" s="11" t="s">
        <v>204</v>
      </c>
      <c r="E44" s="11"/>
      <c r="F44" s="196"/>
      <c r="G44" s="9">
        <v>1000000</v>
      </c>
      <c r="H44" s="408">
        <v>1000000</v>
      </c>
    </row>
    <row r="45" spans="1:8" x14ac:dyDescent="0.3">
      <c r="A45" s="134"/>
      <c r="B45" s="11"/>
      <c r="C45" s="11" t="s">
        <v>457</v>
      </c>
      <c r="D45" s="11" t="s">
        <v>458</v>
      </c>
      <c r="E45" s="11"/>
      <c r="F45" s="196"/>
      <c r="G45" s="9">
        <v>0</v>
      </c>
      <c r="H45" s="408">
        <v>74</v>
      </c>
    </row>
    <row r="46" spans="1:8" x14ac:dyDescent="0.3">
      <c r="A46" s="134"/>
      <c r="B46" s="11"/>
      <c r="C46" s="11" t="s">
        <v>419</v>
      </c>
      <c r="D46" s="11" t="s">
        <v>420</v>
      </c>
      <c r="E46" s="11"/>
      <c r="F46" s="196"/>
      <c r="G46" s="9"/>
      <c r="H46" s="408">
        <v>271909</v>
      </c>
    </row>
    <row r="47" spans="1:8" x14ac:dyDescent="0.3">
      <c r="A47" s="135" t="s">
        <v>207</v>
      </c>
      <c r="B47" s="17"/>
      <c r="C47" s="17" t="s">
        <v>208</v>
      </c>
      <c r="D47" s="17"/>
      <c r="E47" s="17"/>
      <c r="F47" s="403"/>
      <c r="G47" s="417">
        <f>G48</f>
        <v>0</v>
      </c>
      <c r="H47" s="410">
        <f>H48</f>
        <v>871825</v>
      </c>
    </row>
    <row r="48" spans="1:8" x14ac:dyDescent="0.3">
      <c r="A48" s="134"/>
      <c r="B48" s="11" t="s">
        <v>209</v>
      </c>
      <c r="C48" s="11"/>
      <c r="D48" s="11" t="s">
        <v>210</v>
      </c>
      <c r="E48" s="11"/>
      <c r="F48" s="196"/>
      <c r="G48" s="9">
        <v>0</v>
      </c>
      <c r="H48" s="408">
        <v>871825</v>
      </c>
    </row>
    <row r="49" spans="1:8" x14ac:dyDescent="0.3">
      <c r="A49" s="135" t="s">
        <v>211</v>
      </c>
      <c r="B49" s="17"/>
      <c r="C49" s="17" t="s">
        <v>212</v>
      </c>
      <c r="D49" s="17"/>
      <c r="E49" s="17"/>
      <c r="F49" s="401"/>
      <c r="G49" s="416">
        <f>G50</f>
        <v>4995000</v>
      </c>
      <c r="H49" s="409">
        <f>H50+H51</f>
        <v>15902136</v>
      </c>
    </row>
    <row r="50" spans="1:8" ht="30" customHeight="1" x14ac:dyDescent="0.3">
      <c r="A50" s="134"/>
      <c r="B50" s="11" t="s">
        <v>213</v>
      </c>
      <c r="C50" s="11"/>
      <c r="D50" s="469" t="s">
        <v>366</v>
      </c>
      <c r="E50" s="470"/>
      <c r="F50" s="196"/>
      <c r="G50" s="9">
        <v>4995000</v>
      </c>
      <c r="H50" s="408">
        <v>4995000</v>
      </c>
    </row>
    <row r="51" spans="1:8" ht="26.25" customHeight="1" x14ac:dyDescent="0.3">
      <c r="A51" s="134"/>
      <c r="B51" s="11"/>
      <c r="C51" s="11"/>
      <c r="D51" s="469" t="s">
        <v>418</v>
      </c>
      <c r="E51" s="470"/>
      <c r="F51" s="196"/>
      <c r="G51" s="9"/>
      <c r="H51" s="408">
        <v>10907136</v>
      </c>
    </row>
    <row r="52" spans="1:8" x14ac:dyDescent="0.3">
      <c r="A52" s="135" t="s">
        <v>214</v>
      </c>
      <c r="B52" s="17"/>
      <c r="C52" s="17" t="s">
        <v>215</v>
      </c>
      <c r="D52" s="17"/>
      <c r="E52" s="17"/>
      <c r="F52" s="403"/>
      <c r="G52" s="417">
        <f>G53</f>
        <v>38354913</v>
      </c>
      <c r="H52" s="410">
        <f>H53</f>
        <v>85717128</v>
      </c>
    </row>
    <row r="53" spans="1:8" x14ac:dyDescent="0.3">
      <c r="A53" s="134"/>
      <c r="B53" s="18" t="s">
        <v>216</v>
      </c>
      <c r="C53" s="18"/>
      <c r="D53" s="18" t="s">
        <v>217</v>
      </c>
      <c r="E53" s="18"/>
      <c r="F53" s="404"/>
      <c r="G53" s="418">
        <f>G54+G55</f>
        <v>38354913</v>
      </c>
      <c r="H53" s="411">
        <f>H54+H55</f>
        <v>85717128</v>
      </c>
    </row>
    <row r="54" spans="1:8" x14ac:dyDescent="0.3">
      <c r="A54" s="134"/>
      <c r="B54" s="11"/>
      <c r="C54" s="11" t="s">
        <v>218</v>
      </c>
      <c r="D54" s="11"/>
      <c r="E54" s="11" t="s">
        <v>219</v>
      </c>
      <c r="F54" s="404"/>
      <c r="G54" s="419">
        <v>38354913</v>
      </c>
      <c r="H54" s="412">
        <v>85673009</v>
      </c>
    </row>
    <row r="55" spans="1:8" x14ac:dyDescent="0.3">
      <c r="A55" s="134"/>
      <c r="B55" s="11"/>
      <c r="C55" s="11" t="s">
        <v>220</v>
      </c>
      <c r="D55" s="11"/>
      <c r="E55" s="11" t="s">
        <v>221</v>
      </c>
      <c r="F55" s="196"/>
      <c r="G55" s="9">
        <v>0</v>
      </c>
      <c r="H55" s="408">
        <v>44119</v>
      </c>
    </row>
    <row r="56" spans="1:8" ht="15" thickBot="1" x14ac:dyDescent="0.35">
      <c r="A56" s="158"/>
      <c r="B56" s="159"/>
      <c r="C56" s="159" t="s">
        <v>222</v>
      </c>
      <c r="D56" s="159"/>
      <c r="E56" s="159"/>
      <c r="F56" s="159"/>
      <c r="G56" s="413">
        <f>G9+G23+G28+G37+G47+G52+G49</f>
        <v>217522864</v>
      </c>
      <c r="H56" s="160">
        <f>H9+H23+H28+H37+H47+H52+H49</f>
        <v>363128137</v>
      </c>
    </row>
  </sheetData>
  <mergeCells count="8">
    <mergeCell ref="A1:G1"/>
    <mergeCell ref="A2:G2"/>
    <mergeCell ref="A3:G3"/>
    <mergeCell ref="H5:H7"/>
    <mergeCell ref="D51:E51"/>
    <mergeCell ref="D50:E50"/>
    <mergeCell ref="A5:F7"/>
    <mergeCell ref="G5:G7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activeCell="B1" sqref="B1:F1"/>
    </sheetView>
  </sheetViews>
  <sheetFormatPr defaultRowHeight="14.4" x14ac:dyDescent="0.3"/>
  <cols>
    <col min="1" max="1" width="10.109375" customWidth="1"/>
    <col min="2" max="2" width="47.33203125" customWidth="1"/>
    <col min="3" max="3" width="13.33203125" customWidth="1"/>
    <col min="6" max="6" width="13.6640625" customWidth="1"/>
  </cols>
  <sheetData>
    <row r="1" spans="1:6" ht="15.6" x14ac:dyDescent="0.3">
      <c r="A1" s="145"/>
      <c r="B1" s="458" t="s">
        <v>465</v>
      </c>
      <c r="C1" s="494"/>
      <c r="D1" s="494"/>
      <c r="E1" s="494"/>
      <c r="F1" s="495"/>
    </row>
    <row r="2" spans="1:6" ht="15.6" x14ac:dyDescent="0.3">
      <c r="A2" s="146"/>
      <c r="B2" s="496" t="s">
        <v>257</v>
      </c>
      <c r="C2" s="497"/>
      <c r="D2" s="497"/>
      <c r="E2" s="497"/>
      <c r="F2" s="498"/>
    </row>
    <row r="3" spans="1:6" x14ac:dyDescent="0.3">
      <c r="A3" s="499" t="s">
        <v>414</v>
      </c>
      <c r="B3" s="500"/>
      <c r="C3" s="500"/>
      <c r="D3" s="500"/>
      <c r="E3" s="500"/>
      <c r="F3" s="501"/>
    </row>
    <row r="4" spans="1:6" x14ac:dyDescent="0.3">
      <c r="A4" s="502"/>
      <c r="B4" s="497"/>
      <c r="C4" s="497"/>
      <c r="D4" s="497"/>
      <c r="E4" s="497"/>
      <c r="F4" s="498"/>
    </row>
    <row r="5" spans="1:6" ht="15.6" x14ac:dyDescent="0.3">
      <c r="A5" s="146"/>
      <c r="B5" s="147"/>
      <c r="C5" s="503" t="s">
        <v>1</v>
      </c>
      <c r="D5" s="476"/>
      <c r="E5" s="476"/>
      <c r="F5" s="481"/>
    </row>
    <row r="6" spans="1:6" x14ac:dyDescent="0.3">
      <c r="A6" s="504" t="s">
        <v>258</v>
      </c>
      <c r="B6" s="506" t="s">
        <v>225</v>
      </c>
      <c r="C6" s="509" t="s">
        <v>259</v>
      </c>
      <c r="D6" s="511" t="s">
        <v>260</v>
      </c>
      <c r="E6" s="489" t="s">
        <v>261</v>
      </c>
      <c r="F6" s="491" t="s">
        <v>262</v>
      </c>
    </row>
    <row r="7" spans="1:6" x14ac:dyDescent="0.3">
      <c r="A7" s="505"/>
      <c r="B7" s="507"/>
      <c r="C7" s="510"/>
      <c r="D7" s="512"/>
      <c r="E7" s="490"/>
      <c r="F7" s="492"/>
    </row>
    <row r="8" spans="1:6" x14ac:dyDescent="0.3">
      <c r="A8" s="505"/>
      <c r="B8" s="508"/>
      <c r="C8" s="510"/>
      <c r="D8" s="512"/>
      <c r="E8" s="490"/>
      <c r="F8" s="493"/>
    </row>
    <row r="9" spans="1:6" ht="15.6" x14ac:dyDescent="0.3">
      <c r="A9" s="148"/>
      <c r="B9" s="16"/>
      <c r="C9" s="35"/>
      <c r="D9" s="35"/>
      <c r="E9" s="16"/>
      <c r="F9" s="30"/>
    </row>
    <row r="10" spans="1:6" ht="15.6" x14ac:dyDescent="0.3">
      <c r="A10" s="149" t="s">
        <v>263</v>
      </c>
      <c r="B10" s="36" t="s">
        <v>264</v>
      </c>
      <c r="C10" s="37">
        <v>5302838</v>
      </c>
      <c r="D10" s="38"/>
      <c r="E10" s="79"/>
      <c r="F10" s="150">
        <f t="shared" ref="F10:F19" si="0">SUM(C10:E10)</f>
        <v>5302838</v>
      </c>
    </row>
    <row r="11" spans="1:6" ht="15.6" x14ac:dyDescent="0.3">
      <c r="A11" s="151" t="s">
        <v>265</v>
      </c>
      <c r="B11" s="39" t="s">
        <v>266</v>
      </c>
      <c r="C11" s="40">
        <v>48950000</v>
      </c>
      <c r="D11" s="40"/>
      <c r="E11" s="80"/>
      <c r="F11" s="150">
        <f t="shared" si="0"/>
        <v>48950000</v>
      </c>
    </row>
    <row r="12" spans="1:6" ht="15.6" x14ac:dyDescent="0.3">
      <c r="A12" s="151" t="s">
        <v>267</v>
      </c>
      <c r="B12" s="41" t="s">
        <v>268</v>
      </c>
      <c r="C12" s="40">
        <v>150000</v>
      </c>
      <c r="D12" s="40"/>
      <c r="E12" s="80"/>
      <c r="F12" s="150">
        <f t="shared" si="0"/>
        <v>150000</v>
      </c>
    </row>
    <row r="13" spans="1:6" ht="15.6" x14ac:dyDescent="0.3">
      <c r="A13" s="152" t="s">
        <v>269</v>
      </c>
      <c r="B13" s="42" t="s">
        <v>270</v>
      </c>
      <c r="C13" s="40">
        <v>191653459</v>
      </c>
      <c r="D13" s="40"/>
      <c r="E13" s="80"/>
      <c r="F13" s="150">
        <f t="shared" si="0"/>
        <v>191653459</v>
      </c>
    </row>
    <row r="14" spans="1:6" ht="15.6" x14ac:dyDescent="0.3">
      <c r="A14" s="152" t="s">
        <v>271</v>
      </c>
      <c r="B14" s="42" t="s">
        <v>272</v>
      </c>
      <c r="C14" s="40">
        <v>85717128</v>
      </c>
      <c r="D14" s="40"/>
      <c r="E14" s="80"/>
      <c r="F14" s="150">
        <f t="shared" si="0"/>
        <v>85717128</v>
      </c>
    </row>
    <row r="15" spans="1:6" ht="15.6" x14ac:dyDescent="0.3">
      <c r="A15" s="151" t="s">
        <v>273</v>
      </c>
      <c r="B15" s="42" t="s">
        <v>274</v>
      </c>
      <c r="C15" s="40">
        <v>3929018</v>
      </c>
      <c r="D15" s="40"/>
      <c r="E15" s="80"/>
      <c r="F15" s="150">
        <f t="shared" si="0"/>
        <v>3929018</v>
      </c>
    </row>
    <row r="16" spans="1:6" ht="15.6" x14ac:dyDescent="0.3">
      <c r="A16" s="151" t="s">
        <v>275</v>
      </c>
      <c r="B16" s="43" t="s">
        <v>276</v>
      </c>
      <c r="C16" s="44">
        <v>15972136</v>
      </c>
      <c r="D16" s="44"/>
      <c r="E16" s="81"/>
      <c r="F16" s="150">
        <f t="shared" si="0"/>
        <v>15972136</v>
      </c>
    </row>
    <row r="17" spans="1:6" ht="15.6" x14ac:dyDescent="0.3">
      <c r="A17" s="151" t="s">
        <v>277</v>
      </c>
      <c r="B17" s="45" t="s">
        <v>278</v>
      </c>
      <c r="C17" s="46">
        <v>8395600</v>
      </c>
      <c r="D17" s="46"/>
      <c r="E17" s="82"/>
      <c r="F17" s="150">
        <f t="shared" si="0"/>
        <v>8395600</v>
      </c>
    </row>
    <row r="18" spans="1:6" ht="15.6" x14ac:dyDescent="0.3">
      <c r="A18" s="151" t="s">
        <v>279</v>
      </c>
      <c r="B18" s="45" t="s">
        <v>280</v>
      </c>
      <c r="C18" s="46">
        <v>2057958</v>
      </c>
      <c r="D18" s="46"/>
      <c r="E18" s="82"/>
      <c r="F18" s="150">
        <f t="shared" si="0"/>
        <v>2057958</v>
      </c>
    </row>
    <row r="19" spans="1:6" ht="15.6" x14ac:dyDescent="0.3">
      <c r="A19" s="151" t="s">
        <v>281</v>
      </c>
      <c r="B19" s="45" t="s">
        <v>282</v>
      </c>
      <c r="C19" s="46">
        <v>1000000</v>
      </c>
      <c r="D19" s="46"/>
      <c r="E19" s="82"/>
      <c r="F19" s="150">
        <f t="shared" si="0"/>
        <v>1000000</v>
      </c>
    </row>
    <row r="20" spans="1:6" ht="16.2" thickBot="1" x14ac:dyDescent="0.35">
      <c r="A20" s="153" t="s">
        <v>283</v>
      </c>
      <c r="B20" s="154"/>
      <c r="C20" s="155">
        <f>SUM(C10:C19)</f>
        <v>363128137</v>
      </c>
      <c r="D20" s="155">
        <f>SUM(D10:D19)</f>
        <v>0</v>
      </c>
      <c r="E20" s="155">
        <f>SUM(E10:E19)</f>
        <v>0</v>
      </c>
      <c r="F20" s="156">
        <f>SUM(F10:F19)</f>
        <v>363128137</v>
      </c>
    </row>
  </sheetData>
  <mergeCells count="11">
    <mergeCell ref="E6:E8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</mergeCell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8"/>
  <sheetViews>
    <sheetView view="pageBreakPreview" topLeftCell="A118" zoomScaleNormal="100" zoomScaleSheetLayoutView="100" workbookViewId="0">
      <selection sqref="A1:G1"/>
    </sheetView>
  </sheetViews>
  <sheetFormatPr defaultRowHeight="14.4" x14ac:dyDescent="0.3"/>
  <cols>
    <col min="1" max="1" width="3.88671875" customWidth="1"/>
    <col min="2" max="2" width="5.33203125" customWidth="1"/>
    <col min="3" max="3" width="6.6640625" customWidth="1"/>
    <col min="4" max="4" width="9.88671875" customWidth="1"/>
    <col min="5" max="5" width="36.5546875" customWidth="1"/>
    <col min="6" max="6" width="12" customWidth="1"/>
    <col min="7" max="7" width="15.6640625" customWidth="1"/>
    <col min="8" max="8" width="14.44140625" customWidth="1"/>
    <col min="12" max="12" width="9.88671875" bestFit="1" customWidth="1"/>
  </cols>
  <sheetData>
    <row r="1" spans="1:8" x14ac:dyDescent="0.3">
      <c r="A1" s="538" t="s">
        <v>466</v>
      </c>
      <c r="B1" s="539"/>
      <c r="C1" s="539"/>
      <c r="D1" s="539"/>
      <c r="E1" s="539"/>
      <c r="F1" s="539"/>
      <c r="G1" s="539"/>
      <c r="H1" s="356"/>
    </row>
    <row r="2" spans="1:8" x14ac:dyDescent="0.3">
      <c r="A2" s="517"/>
      <c r="B2" s="518"/>
      <c r="C2" s="518"/>
      <c r="D2" s="518"/>
      <c r="E2" s="518"/>
      <c r="F2" s="518"/>
      <c r="G2" s="161"/>
      <c r="H2" s="346"/>
    </row>
    <row r="3" spans="1:8" x14ac:dyDescent="0.3">
      <c r="A3" s="473" t="s">
        <v>0</v>
      </c>
      <c r="B3" s="536"/>
      <c r="C3" s="536"/>
      <c r="D3" s="536"/>
      <c r="E3" s="536"/>
      <c r="F3" s="536"/>
      <c r="G3" s="536"/>
      <c r="H3" s="537"/>
    </row>
    <row r="4" spans="1:8" x14ac:dyDescent="0.3">
      <c r="A4" s="473" t="s">
        <v>387</v>
      </c>
      <c r="B4" s="536"/>
      <c r="C4" s="536"/>
      <c r="D4" s="536"/>
      <c r="E4" s="536"/>
      <c r="F4" s="536"/>
      <c r="G4" s="536"/>
      <c r="H4" s="537"/>
    </row>
    <row r="5" spans="1:8" x14ac:dyDescent="0.3">
      <c r="A5" s="473" t="s">
        <v>235</v>
      </c>
      <c r="B5" s="536"/>
      <c r="C5" s="536"/>
      <c r="D5" s="536"/>
      <c r="E5" s="536"/>
      <c r="F5" s="536"/>
      <c r="G5" s="536"/>
      <c r="H5" s="537"/>
    </row>
    <row r="6" spans="1:8" x14ac:dyDescent="0.3">
      <c r="A6" s="363"/>
      <c r="B6" s="128"/>
      <c r="C6" s="128"/>
      <c r="D6" s="128"/>
      <c r="E6" s="128"/>
      <c r="F6" s="128" t="s">
        <v>1</v>
      </c>
      <c r="G6" s="161"/>
      <c r="H6" s="346"/>
    </row>
    <row r="7" spans="1:8" ht="15" customHeight="1" x14ac:dyDescent="0.3">
      <c r="A7" s="521" t="s">
        <v>2</v>
      </c>
      <c r="B7" s="522"/>
      <c r="C7" s="522"/>
      <c r="D7" s="522"/>
      <c r="E7" s="522"/>
      <c r="F7" s="524" t="s">
        <v>3</v>
      </c>
      <c r="G7" s="519" t="s">
        <v>430</v>
      </c>
      <c r="H7" s="534" t="s">
        <v>431</v>
      </c>
    </row>
    <row r="8" spans="1:8" ht="26.25" customHeight="1" x14ac:dyDescent="0.3">
      <c r="A8" s="523"/>
      <c r="B8" s="522"/>
      <c r="C8" s="522"/>
      <c r="D8" s="522"/>
      <c r="E8" s="522"/>
      <c r="F8" s="525"/>
      <c r="G8" s="520"/>
      <c r="H8" s="535"/>
    </row>
    <row r="9" spans="1:8" x14ac:dyDescent="0.3">
      <c r="A9" s="204" t="s">
        <v>4</v>
      </c>
      <c r="B9" s="205"/>
      <c r="C9" s="205"/>
      <c r="D9" s="205"/>
      <c r="E9" s="205"/>
      <c r="F9" s="206"/>
      <c r="G9" s="207">
        <f>G10+G13+G15+G41+G63+G68+G72</f>
        <v>57036552</v>
      </c>
      <c r="H9" s="207">
        <f>H10+H13+H15+H41+H63+H68+H72</f>
        <v>122278361</v>
      </c>
    </row>
    <row r="10" spans="1:8" x14ac:dyDescent="0.3">
      <c r="A10" s="208" t="s">
        <v>5</v>
      </c>
      <c r="B10" s="209"/>
      <c r="C10" s="209" t="s">
        <v>6</v>
      </c>
      <c r="D10" s="209"/>
      <c r="E10" s="209"/>
      <c r="F10" s="210"/>
      <c r="G10" s="211">
        <f t="shared" ref="G10:H10" si="0">G11</f>
        <v>12084756</v>
      </c>
      <c r="H10" s="364">
        <f t="shared" si="0"/>
        <v>12832253</v>
      </c>
    </row>
    <row r="11" spans="1:8" x14ac:dyDescent="0.3">
      <c r="A11" s="212"/>
      <c r="B11" s="209" t="s">
        <v>7</v>
      </c>
      <c r="C11" s="209"/>
      <c r="D11" s="209" t="s">
        <v>8</v>
      </c>
      <c r="E11" s="209"/>
      <c r="F11" s="213"/>
      <c r="G11" s="211">
        <f>G12</f>
        <v>12084756</v>
      </c>
      <c r="H11" s="364">
        <f>H12</f>
        <v>12832253</v>
      </c>
    </row>
    <row r="12" spans="1:8" x14ac:dyDescent="0.3">
      <c r="A12" s="212"/>
      <c r="B12" s="214"/>
      <c r="C12" s="214" t="s">
        <v>9</v>
      </c>
      <c r="D12" s="214" t="s">
        <v>10</v>
      </c>
      <c r="E12" s="214"/>
      <c r="F12" s="214"/>
      <c r="G12" s="215">
        <v>12084756</v>
      </c>
      <c r="H12" s="365">
        <v>12832253</v>
      </c>
    </row>
    <row r="13" spans="1:8" x14ac:dyDescent="0.3">
      <c r="A13" s="208" t="s">
        <v>11</v>
      </c>
      <c r="B13" s="209"/>
      <c r="C13" s="209" t="s">
        <v>12</v>
      </c>
      <c r="D13" s="216"/>
      <c r="E13" s="216"/>
      <c r="F13" s="217"/>
      <c r="G13" s="211">
        <f>SUM(G14:G14)</f>
        <v>1571018</v>
      </c>
      <c r="H13" s="364">
        <f>SUM(H14:H14)</f>
        <v>1668193</v>
      </c>
    </row>
    <row r="14" spans="1:8" x14ac:dyDescent="0.3">
      <c r="A14" s="212"/>
      <c r="B14" s="214"/>
      <c r="C14" s="214"/>
      <c r="D14" s="214" t="s">
        <v>13</v>
      </c>
      <c r="E14" s="214"/>
      <c r="F14" s="214"/>
      <c r="G14" s="218">
        <v>1571018</v>
      </c>
      <c r="H14" s="286">
        <v>1668193</v>
      </c>
    </row>
    <row r="15" spans="1:8" x14ac:dyDescent="0.3">
      <c r="A15" s="208" t="s">
        <v>14</v>
      </c>
      <c r="B15" s="209"/>
      <c r="C15" s="209" t="s">
        <v>15</v>
      </c>
      <c r="D15" s="209"/>
      <c r="E15" s="209"/>
      <c r="F15" s="214"/>
      <c r="G15" s="211">
        <f>G16+G23+G27+G37</f>
        <v>6490000</v>
      </c>
      <c r="H15" s="364">
        <f>H16+H23+H27+H37</f>
        <v>8094000</v>
      </c>
    </row>
    <row r="16" spans="1:8" x14ac:dyDescent="0.3">
      <c r="A16" s="212"/>
      <c r="B16" s="209" t="s">
        <v>16</v>
      </c>
      <c r="C16" s="209"/>
      <c r="D16" s="209" t="s">
        <v>17</v>
      </c>
      <c r="E16" s="219"/>
      <c r="F16" s="220"/>
      <c r="G16" s="211">
        <f>G17+G19</f>
        <v>620000</v>
      </c>
      <c r="H16" s="364">
        <f>H17+H19</f>
        <v>620000</v>
      </c>
    </row>
    <row r="17" spans="1:12" x14ac:dyDescent="0.3">
      <c r="A17" s="212"/>
      <c r="B17" s="214"/>
      <c r="C17" s="214" t="s">
        <v>18</v>
      </c>
      <c r="D17" s="214" t="s">
        <v>19</v>
      </c>
      <c r="E17" s="220"/>
      <c r="F17" s="220"/>
      <c r="G17" s="215">
        <f>SUM(G18:G18)</f>
        <v>200000</v>
      </c>
      <c r="H17" s="365">
        <f>SUM(H18:H18)</f>
        <v>200000</v>
      </c>
    </row>
    <row r="18" spans="1:12" x14ac:dyDescent="0.3">
      <c r="A18" s="212"/>
      <c r="B18" s="214"/>
      <c r="C18" s="214"/>
      <c r="D18" s="214"/>
      <c r="E18" s="220" t="s">
        <v>20</v>
      </c>
      <c r="F18" s="220"/>
      <c r="G18" s="218">
        <v>200000</v>
      </c>
      <c r="H18" s="286">
        <v>200000</v>
      </c>
    </row>
    <row r="19" spans="1:12" x14ac:dyDescent="0.3">
      <c r="A19" s="212"/>
      <c r="B19" s="214"/>
      <c r="C19" s="214" t="s">
        <v>21</v>
      </c>
      <c r="D19" s="214" t="s">
        <v>22</v>
      </c>
      <c r="E19" s="214"/>
      <c r="F19" s="214"/>
      <c r="G19" s="218">
        <f>G20+G21+G22</f>
        <v>420000</v>
      </c>
      <c r="H19" s="286">
        <f>H20+H21+H22</f>
        <v>420000</v>
      </c>
    </row>
    <row r="20" spans="1:12" x14ac:dyDescent="0.3">
      <c r="A20" s="208"/>
      <c r="B20" s="209"/>
      <c r="C20" s="209"/>
      <c r="D20" s="209"/>
      <c r="E20" s="214" t="s">
        <v>23</v>
      </c>
      <c r="F20" s="214"/>
      <c r="G20" s="218">
        <v>100000</v>
      </c>
      <c r="H20" s="286">
        <v>100000</v>
      </c>
      <c r="L20" s="61"/>
    </row>
    <row r="21" spans="1:12" x14ac:dyDescent="0.3">
      <c r="A21" s="208"/>
      <c r="B21" s="209"/>
      <c r="C21" s="209"/>
      <c r="D21" s="209"/>
      <c r="E21" s="214" t="s">
        <v>24</v>
      </c>
      <c r="F21" s="214"/>
      <c r="G21" s="218">
        <v>300000</v>
      </c>
      <c r="H21" s="286">
        <v>300000</v>
      </c>
    </row>
    <row r="22" spans="1:12" x14ac:dyDescent="0.3">
      <c r="A22" s="208"/>
      <c r="B22" s="209"/>
      <c r="C22" s="209"/>
      <c r="D22" s="209"/>
      <c r="E22" s="214" t="s">
        <v>25</v>
      </c>
      <c r="F22" s="214"/>
      <c r="G22" s="218">
        <v>20000</v>
      </c>
      <c r="H22" s="286">
        <v>20000</v>
      </c>
      <c r="L22" s="61"/>
    </row>
    <row r="23" spans="1:12" x14ac:dyDescent="0.3">
      <c r="A23" s="212"/>
      <c r="B23" s="209" t="s">
        <v>26</v>
      </c>
      <c r="C23" s="209"/>
      <c r="D23" s="209" t="s">
        <v>27</v>
      </c>
      <c r="E23" s="209"/>
      <c r="F23" s="214"/>
      <c r="G23" s="211">
        <f t="shared" ref="G23:H23" si="1">G25+G24</f>
        <v>750000</v>
      </c>
      <c r="H23" s="364">
        <f t="shared" si="1"/>
        <v>750000</v>
      </c>
    </row>
    <row r="24" spans="1:12" x14ac:dyDescent="0.3">
      <c r="A24" s="212"/>
      <c r="B24" s="209"/>
      <c r="C24" s="214" t="s">
        <v>28</v>
      </c>
      <c r="D24" s="214" t="s">
        <v>29</v>
      </c>
      <c r="E24" s="209"/>
      <c r="F24" s="214"/>
      <c r="G24" s="215">
        <v>150000</v>
      </c>
      <c r="H24" s="365">
        <v>150000</v>
      </c>
    </row>
    <row r="25" spans="1:12" x14ac:dyDescent="0.3">
      <c r="A25" s="212"/>
      <c r="B25" s="214"/>
      <c r="C25" s="214" t="s">
        <v>30</v>
      </c>
      <c r="D25" s="214" t="s">
        <v>31</v>
      </c>
      <c r="E25" s="214"/>
      <c r="F25" s="214"/>
      <c r="G25" s="218">
        <f>G26</f>
        <v>600000</v>
      </c>
      <c r="H25" s="286">
        <f>H26</f>
        <v>600000</v>
      </c>
    </row>
    <row r="26" spans="1:12" x14ac:dyDescent="0.3">
      <c r="A26" s="212"/>
      <c r="B26" s="214"/>
      <c r="C26" s="214"/>
      <c r="D26" s="214"/>
      <c r="E26" s="214" t="s">
        <v>32</v>
      </c>
      <c r="F26" s="214"/>
      <c r="G26" s="218">
        <v>600000</v>
      </c>
      <c r="H26" s="286">
        <v>600000</v>
      </c>
    </row>
    <row r="27" spans="1:12" x14ac:dyDescent="0.3">
      <c r="A27" s="212"/>
      <c r="B27" s="209" t="s">
        <v>33</v>
      </c>
      <c r="C27" s="209"/>
      <c r="D27" s="209" t="s">
        <v>34</v>
      </c>
      <c r="E27" s="209"/>
      <c r="F27" s="214"/>
      <c r="G27" s="211">
        <f>G28+G32+G34+G33</f>
        <v>4050000</v>
      </c>
      <c r="H27" s="364">
        <f>H28+H32+H34+H33</f>
        <v>5500000</v>
      </c>
    </row>
    <row r="28" spans="1:12" x14ac:dyDescent="0.3">
      <c r="A28" s="212"/>
      <c r="B28" s="214"/>
      <c r="C28" s="214" t="s">
        <v>35</v>
      </c>
      <c r="D28" s="214" t="s">
        <v>36</v>
      </c>
      <c r="E28" s="214"/>
      <c r="F28" s="214"/>
      <c r="G28" s="215">
        <f>SUM(G29:G31)</f>
        <v>1100000</v>
      </c>
      <c r="H28" s="365">
        <f>SUM(H29:H31)</f>
        <v>1800000</v>
      </c>
    </row>
    <row r="29" spans="1:12" x14ac:dyDescent="0.3">
      <c r="A29" s="212"/>
      <c r="B29" s="214"/>
      <c r="C29" s="214"/>
      <c r="D29" s="214"/>
      <c r="E29" s="214" t="s">
        <v>37</v>
      </c>
      <c r="F29" s="214"/>
      <c r="G29" s="218">
        <v>300000</v>
      </c>
      <c r="H29" s="286">
        <v>400000</v>
      </c>
    </row>
    <row r="30" spans="1:12" x14ac:dyDescent="0.3">
      <c r="A30" s="212"/>
      <c r="B30" s="214"/>
      <c r="C30" s="214"/>
      <c r="D30" s="214"/>
      <c r="E30" s="214" t="s">
        <v>38</v>
      </c>
      <c r="F30" s="214"/>
      <c r="G30" s="218">
        <v>700000</v>
      </c>
      <c r="H30" s="286">
        <v>1300000</v>
      </c>
    </row>
    <row r="31" spans="1:12" x14ac:dyDescent="0.3">
      <c r="A31" s="212"/>
      <c r="B31" s="214"/>
      <c r="C31" s="214"/>
      <c r="D31" s="214"/>
      <c r="E31" s="214" t="s">
        <v>39</v>
      </c>
      <c r="F31" s="214"/>
      <c r="G31" s="218">
        <v>100000</v>
      </c>
      <c r="H31" s="286">
        <v>100000</v>
      </c>
    </row>
    <row r="32" spans="1:12" x14ac:dyDescent="0.3">
      <c r="A32" s="212"/>
      <c r="B32" s="214"/>
      <c r="C32" s="214" t="s">
        <v>40</v>
      </c>
      <c r="D32" s="214" t="s">
        <v>41</v>
      </c>
      <c r="E32" s="214"/>
      <c r="F32" s="214"/>
      <c r="G32" s="218">
        <v>250000</v>
      </c>
      <c r="H32" s="286">
        <v>250000</v>
      </c>
    </row>
    <row r="33" spans="1:8" x14ac:dyDescent="0.3">
      <c r="A33" s="221"/>
      <c r="B33" s="222"/>
      <c r="C33" s="222" t="s">
        <v>224</v>
      </c>
      <c r="D33" s="222" t="s">
        <v>402</v>
      </c>
      <c r="E33" s="222"/>
      <c r="F33" s="222"/>
      <c r="G33" s="218">
        <v>850000</v>
      </c>
      <c r="H33" s="286">
        <v>850000</v>
      </c>
    </row>
    <row r="34" spans="1:8" x14ac:dyDescent="0.3">
      <c r="A34" s="212"/>
      <c r="B34" s="214"/>
      <c r="C34" s="214" t="s">
        <v>42</v>
      </c>
      <c r="D34" s="214" t="s">
        <v>43</v>
      </c>
      <c r="E34" s="214"/>
      <c r="F34" s="214"/>
      <c r="G34" s="215">
        <f>SUM(G35:G36)</f>
        <v>1850000</v>
      </c>
      <c r="H34" s="365">
        <f>SUM(H35:H36)</f>
        <v>2600000</v>
      </c>
    </row>
    <row r="35" spans="1:8" x14ac:dyDescent="0.3">
      <c r="A35" s="212"/>
      <c r="B35" s="214"/>
      <c r="C35" s="214"/>
      <c r="D35" s="214"/>
      <c r="E35" s="214" t="s">
        <v>44</v>
      </c>
      <c r="F35" s="214"/>
      <c r="G35" s="218">
        <v>1750000</v>
      </c>
      <c r="H35" s="286">
        <v>2500000</v>
      </c>
    </row>
    <row r="36" spans="1:8" x14ac:dyDescent="0.3">
      <c r="A36" s="212"/>
      <c r="B36" s="214"/>
      <c r="C36" s="214"/>
      <c r="D36" s="214"/>
      <c r="E36" s="214" t="s">
        <v>101</v>
      </c>
      <c r="F36" s="214"/>
      <c r="G36" s="218">
        <v>100000</v>
      </c>
      <c r="H36" s="286">
        <v>100000</v>
      </c>
    </row>
    <row r="37" spans="1:8" x14ac:dyDescent="0.3">
      <c r="A37" s="212"/>
      <c r="B37" s="209" t="s">
        <v>45</v>
      </c>
      <c r="C37" s="209"/>
      <c r="D37" s="209" t="s">
        <v>46</v>
      </c>
      <c r="E37" s="209"/>
      <c r="F37" s="214"/>
      <c r="G37" s="211">
        <f>G38+G39+G40</f>
        <v>1070000</v>
      </c>
      <c r="H37" s="364">
        <f>H38+H39+H40</f>
        <v>1224000</v>
      </c>
    </row>
    <row r="38" spans="1:8" x14ac:dyDescent="0.3">
      <c r="A38" s="212"/>
      <c r="B38" s="214"/>
      <c r="C38" s="214" t="s">
        <v>47</v>
      </c>
      <c r="D38" s="214" t="s">
        <v>48</v>
      </c>
      <c r="E38" s="214"/>
      <c r="F38" s="214"/>
      <c r="G38" s="218">
        <v>670000</v>
      </c>
      <c r="H38" s="286">
        <v>824000</v>
      </c>
    </row>
    <row r="39" spans="1:8" x14ac:dyDescent="0.3">
      <c r="A39" s="212"/>
      <c r="B39" s="214"/>
      <c r="C39" s="214" t="s">
        <v>49</v>
      </c>
      <c r="D39" s="214" t="s">
        <v>50</v>
      </c>
      <c r="E39" s="214"/>
      <c r="F39" s="214"/>
      <c r="G39" s="218">
        <v>200000</v>
      </c>
      <c r="H39" s="286">
        <v>200000</v>
      </c>
    </row>
    <row r="40" spans="1:8" x14ac:dyDescent="0.3">
      <c r="A40" s="212"/>
      <c r="B40" s="214"/>
      <c r="C40" s="214" t="s">
        <v>49</v>
      </c>
      <c r="D40" s="214" t="s">
        <v>51</v>
      </c>
      <c r="E40" s="214"/>
      <c r="F40" s="214"/>
      <c r="G40" s="218">
        <v>200000</v>
      </c>
      <c r="H40" s="286">
        <v>200000</v>
      </c>
    </row>
    <row r="41" spans="1:8" x14ac:dyDescent="0.3">
      <c r="A41" s="208" t="s">
        <v>52</v>
      </c>
      <c r="B41" s="209"/>
      <c r="C41" s="209" t="s">
        <v>53</v>
      </c>
      <c r="D41" s="209"/>
      <c r="E41" s="209"/>
      <c r="F41" s="209"/>
      <c r="G41" s="211">
        <f>G44+G48+G61+G43</f>
        <v>33350778</v>
      </c>
      <c r="H41" s="364">
        <f>H44+H48+H61+H43+H42</f>
        <v>83372765</v>
      </c>
    </row>
    <row r="42" spans="1:8" x14ac:dyDescent="0.3">
      <c r="A42" s="208"/>
      <c r="B42" s="209"/>
      <c r="C42" s="214" t="s">
        <v>433</v>
      </c>
      <c r="D42" s="214" t="s">
        <v>434</v>
      </c>
      <c r="E42" s="214"/>
      <c r="F42" s="214"/>
      <c r="G42" s="215">
        <v>0</v>
      </c>
      <c r="H42" s="365">
        <v>257795</v>
      </c>
    </row>
    <row r="43" spans="1:8" x14ac:dyDescent="0.3">
      <c r="A43" s="208"/>
      <c r="B43" s="209"/>
      <c r="C43" s="214" t="s">
        <v>357</v>
      </c>
      <c r="D43" s="214" t="s">
        <v>358</v>
      </c>
      <c r="E43" s="214"/>
      <c r="F43" s="214"/>
      <c r="G43" s="218">
        <v>5317442</v>
      </c>
      <c r="H43" s="286">
        <v>5317442</v>
      </c>
    </row>
    <row r="44" spans="1:8" x14ac:dyDescent="0.3">
      <c r="A44" s="212"/>
      <c r="B44" s="214"/>
      <c r="C44" s="214" t="s">
        <v>54</v>
      </c>
      <c r="D44" s="214" t="s">
        <v>55</v>
      </c>
      <c r="E44" s="214"/>
      <c r="F44" s="214"/>
      <c r="G44" s="215">
        <f>SUM(G45:G47)</f>
        <v>79320</v>
      </c>
      <c r="H44" s="365">
        <f>SUM(H45:H47)</f>
        <v>79320</v>
      </c>
    </row>
    <row r="45" spans="1:8" x14ac:dyDescent="0.3">
      <c r="A45" s="212"/>
      <c r="B45" s="214"/>
      <c r="C45" s="214"/>
      <c r="D45" s="214"/>
      <c r="E45" s="214" t="s">
        <v>56</v>
      </c>
      <c r="F45" s="214"/>
      <c r="G45" s="218">
        <v>19320</v>
      </c>
      <c r="H45" s="286">
        <v>19320</v>
      </c>
    </row>
    <row r="46" spans="1:8" x14ac:dyDescent="0.3">
      <c r="A46" s="212"/>
      <c r="B46" s="214"/>
      <c r="C46" s="214"/>
      <c r="D46" s="214"/>
      <c r="E46" s="214" t="s">
        <v>57</v>
      </c>
      <c r="F46" s="214"/>
      <c r="G46" s="218">
        <v>30000</v>
      </c>
      <c r="H46" s="286">
        <v>30000</v>
      </c>
    </row>
    <row r="47" spans="1:8" x14ac:dyDescent="0.3">
      <c r="A47" s="212"/>
      <c r="B47" s="214"/>
      <c r="C47" s="214"/>
      <c r="D47" s="214"/>
      <c r="E47" s="214" t="s">
        <v>58</v>
      </c>
      <c r="F47" s="214"/>
      <c r="G47" s="218">
        <v>30000</v>
      </c>
      <c r="H47" s="286">
        <v>30000</v>
      </c>
    </row>
    <row r="48" spans="1:8" x14ac:dyDescent="0.3">
      <c r="A48" s="212"/>
      <c r="B48" s="214"/>
      <c r="C48" s="214" t="s">
        <v>59</v>
      </c>
      <c r="D48" s="214" t="s">
        <v>60</v>
      </c>
      <c r="E48" s="214"/>
      <c r="F48" s="214"/>
      <c r="G48" s="215">
        <f>G49+G50+G58</f>
        <v>2050000</v>
      </c>
      <c r="H48" s="365">
        <f>H49+H50+H58+H60</f>
        <v>13833577</v>
      </c>
    </row>
    <row r="49" spans="1:8" x14ac:dyDescent="0.3">
      <c r="A49" s="212"/>
      <c r="B49" s="214"/>
      <c r="C49" s="214"/>
      <c r="D49" s="214"/>
      <c r="E49" s="214" t="s">
        <v>61</v>
      </c>
      <c r="F49" s="214"/>
      <c r="G49" s="218">
        <v>230000</v>
      </c>
      <c r="H49" s="286">
        <v>10853937</v>
      </c>
    </row>
    <row r="50" spans="1:8" x14ac:dyDescent="0.3">
      <c r="A50" s="212"/>
      <c r="B50" s="214"/>
      <c r="C50" s="214"/>
      <c r="D50" s="214"/>
      <c r="E50" s="214" t="s">
        <v>62</v>
      </c>
      <c r="F50" s="213"/>
      <c r="G50" s="215">
        <f>G51+G52+G53+G54+G55+G56+G57+G59</f>
        <v>1720000</v>
      </c>
      <c r="H50" s="365">
        <f>H51+H52+H53+H54+H55+H56+H57+H59</f>
        <v>2020000</v>
      </c>
    </row>
    <row r="51" spans="1:8" x14ac:dyDescent="0.3">
      <c r="A51" s="212"/>
      <c r="B51" s="214"/>
      <c r="C51" s="214"/>
      <c r="D51" s="214"/>
      <c r="E51" s="214" t="s">
        <v>63</v>
      </c>
      <c r="F51" s="214"/>
      <c r="G51" s="218">
        <v>300000</v>
      </c>
      <c r="H51" s="286">
        <v>600000</v>
      </c>
    </row>
    <row r="52" spans="1:8" x14ac:dyDescent="0.3">
      <c r="A52" s="212"/>
      <c r="B52" s="214"/>
      <c r="C52" s="214"/>
      <c r="D52" s="214"/>
      <c r="E52" s="214" t="s">
        <v>64</v>
      </c>
      <c r="F52" s="214"/>
      <c r="G52" s="218">
        <v>400000</v>
      </c>
      <c r="H52" s="286">
        <v>400000</v>
      </c>
    </row>
    <row r="53" spans="1:8" x14ac:dyDescent="0.3">
      <c r="A53" s="212"/>
      <c r="B53" s="214"/>
      <c r="C53" s="214"/>
      <c r="D53" s="214"/>
      <c r="E53" s="214" t="s">
        <v>65</v>
      </c>
      <c r="F53" s="214"/>
      <c r="G53" s="218">
        <v>400000</v>
      </c>
      <c r="H53" s="286">
        <v>400000</v>
      </c>
    </row>
    <row r="54" spans="1:8" x14ac:dyDescent="0.3">
      <c r="A54" s="212"/>
      <c r="B54" s="214"/>
      <c r="C54" s="214"/>
      <c r="D54" s="214"/>
      <c r="E54" s="214" t="s">
        <v>66</v>
      </c>
      <c r="F54" s="214"/>
      <c r="G54" s="218">
        <v>100000</v>
      </c>
      <c r="H54" s="286">
        <v>100000</v>
      </c>
    </row>
    <row r="55" spans="1:8" x14ac:dyDescent="0.3">
      <c r="A55" s="212"/>
      <c r="B55" s="214"/>
      <c r="C55" s="214"/>
      <c r="D55" s="214"/>
      <c r="E55" s="214" t="s">
        <v>67</v>
      </c>
      <c r="F55" s="214"/>
      <c r="G55" s="218">
        <v>60000</v>
      </c>
      <c r="H55" s="286">
        <v>60000</v>
      </c>
    </row>
    <row r="56" spans="1:8" x14ac:dyDescent="0.3">
      <c r="A56" s="212"/>
      <c r="B56" s="214"/>
      <c r="C56" s="214"/>
      <c r="D56" s="214"/>
      <c r="E56" s="214" t="s">
        <v>388</v>
      </c>
      <c r="F56" s="214"/>
      <c r="G56" s="218">
        <v>10000</v>
      </c>
      <c r="H56" s="286">
        <v>10000</v>
      </c>
    </row>
    <row r="57" spans="1:8" x14ac:dyDescent="0.3">
      <c r="A57" s="212"/>
      <c r="B57" s="214"/>
      <c r="C57" s="214"/>
      <c r="D57" s="214"/>
      <c r="E57" s="214" t="s">
        <v>359</v>
      </c>
      <c r="F57" s="214"/>
      <c r="G57" s="218">
        <v>400000</v>
      </c>
      <c r="H57" s="286">
        <v>400000</v>
      </c>
    </row>
    <row r="58" spans="1:8" x14ac:dyDescent="0.3">
      <c r="A58" s="212"/>
      <c r="B58" s="214"/>
      <c r="C58" s="214"/>
      <c r="D58" s="214"/>
      <c r="E58" s="214" t="s">
        <v>360</v>
      </c>
      <c r="F58" s="214"/>
      <c r="G58" s="218">
        <v>100000</v>
      </c>
      <c r="H58" s="286">
        <v>600000</v>
      </c>
    </row>
    <row r="59" spans="1:8" x14ac:dyDescent="0.3">
      <c r="A59" s="212"/>
      <c r="B59" s="214"/>
      <c r="C59" s="214"/>
      <c r="D59" s="214"/>
      <c r="E59" s="214" t="s">
        <v>389</v>
      </c>
      <c r="F59" s="214"/>
      <c r="G59" s="218">
        <v>50000</v>
      </c>
      <c r="H59" s="286">
        <v>50000</v>
      </c>
    </row>
    <row r="60" spans="1:8" x14ac:dyDescent="0.3">
      <c r="A60" s="212"/>
      <c r="B60" s="214"/>
      <c r="C60" s="214"/>
      <c r="D60" s="214"/>
      <c r="E60" s="214" t="s">
        <v>432</v>
      </c>
      <c r="F60" s="214"/>
      <c r="G60" s="218">
        <v>0</v>
      </c>
      <c r="H60" s="286">
        <v>359640</v>
      </c>
    </row>
    <row r="61" spans="1:8" x14ac:dyDescent="0.3">
      <c r="A61" s="212"/>
      <c r="B61" s="214"/>
      <c r="C61" s="214" t="s">
        <v>68</v>
      </c>
      <c r="D61" s="214" t="s">
        <v>69</v>
      </c>
      <c r="E61" s="214"/>
      <c r="F61" s="214"/>
      <c r="G61" s="223">
        <f>G62</f>
        <v>25904016</v>
      </c>
      <c r="H61" s="284">
        <f>H62</f>
        <v>63884631</v>
      </c>
    </row>
    <row r="62" spans="1:8" x14ac:dyDescent="0.3">
      <c r="A62" s="212"/>
      <c r="B62" s="214"/>
      <c r="C62" s="214"/>
      <c r="D62" s="214"/>
      <c r="E62" s="214" t="s">
        <v>70</v>
      </c>
      <c r="F62" s="214"/>
      <c r="G62" s="218">
        <v>25904016</v>
      </c>
      <c r="H62" s="286">
        <v>63884631</v>
      </c>
    </row>
    <row r="63" spans="1:8" x14ac:dyDescent="0.3">
      <c r="A63" s="224" t="s">
        <v>71</v>
      </c>
      <c r="B63" s="214"/>
      <c r="C63" s="225" t="s">
        <v>72</v>
      </c>
      <c r="D63" s="214"/>
      <c r="E63" s="214"/>
      <c r="F63" s="214"/>
      <c r="G63" s="211">
        <f>G64+G67</f>
        <v>2540000</v>
      </c>
      <c r="H63" s="364">
        <f>H64+H67+H65+H66</f>
        <v>11054633</v>
      </c>
    </row>
    <row r="64" spans="1:8" x14ac:dyDescent="0.3">
      <c r="A64" s="212"/>
      <c r="B64" s="213"/>
      <c r="C64" s="222" t="s">
        <v>73</v>
      </c>
      <c r="D64" s="226"/>
      <c r="E64" s="214" t="s">
        <v>74</v>
      </c>
      <c r="F64" s="214"/>
      <c r="G64" s="218">
        <v>2000000</v>
      </c>
      <c r="H64" s="286">
        <v>2000000</v>
      </c>
    </row>
    <row r="65" spans="1:8" x14ac:dyDescent="0.3">
      <c r="A65" s="212"/>
      <c r="B65" s="213"/>
      <c r="C65" s="222" t="s">
        <v>96</v>
      </c>
      <c r="D65" s="226"/>
      <c r="E65" s="214" t="s">
        <v>455</v>
      </c>
      <c r="F65" s="214"/>
      <c r="G65" s="218">
        <v>0</v>
      </c>
      <c r="H65" s="286">
        <v>3171436</v>
      </c>
    </row>
    <row r="66" spans="1:8" x14ac:dyDescent="0.3">
      <c r="A66" s="212"/>
      <c r="B66" s="213"/>
      <c r="C66" s="222" t="s">
        <v>96</v>
      </c>
      <c r="D66" s="226"/>
      <c r="E66" s="214" t="s">
        <v>450</v>
      </c>
      <c r="F66" s="214"/>
      <c r="G66" s="218">
        <v>0</v>
      </c>
      <c r="H66" s="286">
        <v>3533000</v>
      </c>
    </row>
    <row r="67" spans="1:8" x14ac:dyDescent="0.3">
      <c r="A67" s="212"/>
      <c r="B67" s="213"/>
      <c r="C67" s="222" t="s">
        <v>75</v>
      </c>
      <c r="D67" s="226"/>
      <c r="E67" s="214" t="s">
        <v>76</v>
      </c>
      <c r="F67" s="214"/>
      <c r="G67" s="218">
        <v>540000</v>
      </c>
      <c r="H67" s="286">
        <v>2350197</v>
      </c>
    </row>
    <row r="68" spans="1:8" x14ac:dyDescent="0.3">
      <c r="A68" s="224" t="s">
        <v>126</v>
      </c>
      <c r="B68" s="227"/>
      <c r="C68" s="228"/>
      <c r="D68" s="229" t="s">
        <v>127</v>
      </c>
      <c r="E68" s="230"/>
      <c r="F68" s="230"/>
      <c r="G68" s="223">
        <f>G69+G71</f>
        <v>1000000</v>
      </c>
      <c r="H68" s="284">
        <f>H69+H71+H70</f>
        <v>5214400</v>
      </c>
    </row>
    <row r="69" spans="1:8" x14ac:dyDescent="0.3">
      <c r="A69" s="231"/>
      <c r="B69" s="222" t="s">
        <v>453</v>
      </c>
      <c r="C69" s="232"/>
      <c r="D69" s="222" t="s">
        <v>373</v>
      </c>
      <c r="E69" s="222"/>
      <c r="F69" s="222"/>
      <c r="G69" s="218">
        <v>787400</v>
      </c>
      <c r="H69" s="286">
        <v>4364400</v>
      </c>
    </row>
    <row r="70" spans="1:8" x14ac:dyDescent="0.3">
      <c r="A70" s="231"/>
      <c r="B70" s="222" t="s">
        <v>453</v>
      </c>
      <c r="C70" s="232"/>
      <c r="D70" s="222" t="s">
        <v>454</v>
      </c>
      <c r="E70" s="222"/>
      <c r="F70" s="222"/>
      <c r="G70" s="218">
        <v>0</v>
      </c>
      <c r="H70" s="286">
        <v>850000</v>
      </c>
    </row>
    <row r="71" spans="1:8" x14ac:dyDescent="0.3">
      <c r="A71" s="444"/>
      <c r="B71" s="353" t="s">
        <v>371</v>
      </c>
      <c r="C71" s="228"/>
      <c r="D71" s="228" t="s">
        <v>372</v>
      </c>
      <c r="E71" s="353"/>
      <c r="F71" s="353"/>
      <c r="G71" s="271">
        <v>212600</v>
      </c>
      <c r="H71" s="286">
        <v>0</v>
      </c>
    </row>
    <row r="72" spans="1:8" s="429" customFormat="1" x14ac:dyDescent="0.3">
      <c r="A72" s="447" t="s">
        <v>144</v>
      </c>
      <c r="B72" s="255"/>
      <c r="C72" s="447" t="s">
        <v>181</v>
      </c>
      <c r="D72" s="425"/>
      <c r="E72" s="255"/>
      <c r="F72" s="255"/>
      <c r="G72" s="223">
        <f>G73</f>
        <v>0</v>
      </c>
      <c r="H72" s="223">
        <f>H73</f>
        <v>42117</v>
      </c>
    </row>
    <row r="73" spans="1:8" s="429" customFormat="1" x14ac:dyDescent="0.3">
      <c r="A73" s="232"/>
      <c r="B73" s="222"/>
      <c r="C73" s="232"/>
      <c r="D73" s="232" t="s">
        <v>461</v>
      </c>
      <c r="E73" s="222"/>
      <c r="F73" s="222"/>
      <c r="G73" s="218">
        <v>0</v>
      </c>
      <c r="H73" s="286">
        <v>42117</v>
      </c>
    </row>
    <row r="74" spans="1:8" x14ac:dyDescent="0.3">
      <c r="A74" s="204" t="s">
        <v>82</v>
      </c>
      <c r="B74" s="445"/>
      <c r="C74" s="445"/>
      <c r="D74" s="445"/>
      <c r="E74" s="445"/>
      <c r="F74" s="446"/>
      <c r="G74" s="207">
        <f>G75</f>
        <v>1380000</v>
      </c>
      <c r="H74" s="366">
        <f>H75+H90</f>
        <v>2327500</v>
      </c>
    </row>
    <row r="75" spans="1:8" x14ac:dyDescent="0.3">
      <c r="A75" s="208" t="s">
        <v>14</v>
      </c>
      <c r="B75" s="209"/>
      <c r="C75" s="209" t="s">
        <v>15</v>
      </c>
      <c r="D75" s="209"/>
      <c r="E75" s="209"/>
      <c r="F75" s="214"/>
      <c r="G75" s="211">
        <f>G81+G88+G76</f>
        <v>1380000</v>
      </c>
      <c r="H75" s="364">
        <f>H81+H88+H76</f>
        <v>1630000</v>
      </c>
    </row>
    <row r="76" spans="1:8" x14ac:dyDescent="0.3">
      <c r="A76" s="208"/>
      <c r="B76" s="209" t="s">
        <v>16</v>
      </c>
      <c r="C76" s="209"/>
      <c r="D76" s="209" t="s">
        <v>17</v>
      </c>
      <c r="E76" s="219"/>
      <c r="F76" s="214"/>
      <c r="G76" s="211">
        <f>G77+G79</f>
        <v>50000</v>
      </c>
      <c r="H76" s="364">
        <f>H77+H79</f>
        <v>50000</v>
      </c>
    </row>
    <row r="77" spans="1:8" x14ac:dyDescent="0.3">
      <c r="A77" s="208"/>
      <c r="B77" s="209"/>
      <c r="C77" s="214" t="s">
        <v>18</v>
      </c>
      <c r="D77" s="214" t="s">
        <v>19</v>
      </c>
      <c r="E77" s="219"/>
      <c r="F77" s="214"/>
      <c r="G77" s="215">
        <f>G78</f>
        <v>30000</v>
      </c>
      <c r="H77" s="365">
        <f>H78</f>
        <v>30000</v>
      </c>
    </row>
    <row r="78" spans="1:8" x14ac:dyDescent="0.3">
      <c r="A78" s="208"/>
      <c r="B78" s="209"/>
      <c r="C78" s="209"/>
      <c r="D78" s="209"/>
      <c r="E78" s="220" t="s">
        <v>83</v>
      </c>
      <c r="F78" s="214"/>
      <c r="G78" s="215">
        <v>30000</v>
      </c>
      <c r="H78" s="365">
        <v>30000</v>
      </c>
    </row>
    <row r="79" spans="1:8" x14ac:dyDescent="0.3">
      <c r="A79" s="208"/>
      <c r="B79" s="214"/>
      <c r="C79" s="214" t="s">
        <v>21</v>
      </c>
      <c r="D79" s="214" t="s">
        <v>22</v>
      </c>
      <c r="E79" s="214"/>
      <c r="F79" s="214"/>
      <c r="G79" s="215">
        <f>G80</f>
        <v>20000</v>
      </c>
      <c r="H79" s="365">
        <f>H80</f>
        <v>20000</v>
      </c>
    </row>
    <row r="80" spans="1:8" x14ac:dyDescent="0.3">
      <c r="A80" s="208"/>
      <c r="B80" s="214"/>
      <c r="C80" s="209"/>
      <c r="D80" s="209"/>
      <c r="E80" s="214" t="s">
        <v>84</v>
      </c>
      <c r="F80" s="214"/>
      <c r="G80" s="215">
        <v>20000</v>
      </c>
      <c r="H80" s="365">
        <v>20000</v>
      </c>
    </row>
    <row r="81" spans="1:8" x14ac:dyDescent="0.3">
      <c r="A81" s="212"/>
      <c r="B81" s="209" t="s">
        <v>33</v>
      </c>
      <c r="C81" s="209"/>
      <c r="D81" s="209" t="s">
        <v>34</v>
      </c>
      <c r="E81" s="209"/>
      <c r="F81" s="214"/>
      <c r="G81" s="211">
        <f>G82+G85+G86</f>
        <v>1030000</v>
      </c>
      <c r="H81" s="364">
        <f>H82+H85+H86</f>
        <v>1280000</v>
      </c>
    </row>
    <row r="82" spans="1:8" x14ac:dyDescent="0.3">
      <c r="A82" s="212"/>
      <c r="B82" s="214"/>
      <c r="C82" s="214" t="s">
        <v>35</v>
      </c>
      <c r="D82" s="214" t="s">
        <v>36</v>
      </c>
      <c r="E82" s="214"/>
      <c r="F82" s="214"/>
      <c r="G82" s="215">
        <f>G83+G84</f>
        <v>30000</v>
      </c>
      <c r="H82" s="365">
        <f>H83+H84</f>
        <v>30000</v>
      </c>
    </row>
    <row r="83" spans="1:8" x14ac:dyDescent="0.3">
      <c r="A83" s="212"/>
      <c r="B83" s="214"/>
      <c r="C83" s="214"/>
      <c r="D83" s="214"/>
      <c r="E83" s="214" t="s">
        <v>37</v>
      </c>
      <c r="F83" s="214"/>
      <c r="G83" s="218">
        <v>10000</v>
      </c>
      <c r="H83" s="286">
        <v>10000</v>
      </c>
    </row>
    <row r="84" spans="1:8" x14ac:dyDescent="0.3">
      <c r="A84" s="212"/>
      <c r="B84" s="214"/>
      <c r="C84" s="214"/>
      <c r="D84" s="214"/>
      <c r="E84" s="214" t="s">
        <v>39</v>
      </c>
      <c r="F84" s="214"/>
      <c r="G84" s="218">
        <v>20000</v>
      </c>
      <c r="H84" s="286">
        <v>20000</v>
      </c>
    </row>
    <row r="85" spans="1:8" x14ac:dyDescent="0.3">
      <c r="A85" s="212"/>
      <c r="B85" s="214"/>
      <c r="C85" s="214" t="s">
        <v>40</v>
      </c>
      <c r="D85" s="214" t="s">
        <v>41</v>
      </c>
      <c r="E85" s="214"/>
      <c r="F85" s="214"/>
      <c r="G85" s="218">
        <v>200000</v>
      </c>
      <c r="H85" s="286">
        <v>200000</v>
      </c>
    </row>
    <row r="86" spans="1:8" x14ac:dyDescent="0.3">
      <c r="A86" s="212"/>
      <c r="B86" s="214"/>
      <c r="C86" s="214" t="s">
        <v>42</v>
      </c>
      <c r="D86" s="214" t="s">
        <v>43</v>
      </c>
      <c r="E86" s="214"/>
      <c r="F86" s="214"/>
      <c r="G86" s="215">
        <f>SUM(G87:G87)</f>
        <v>800000</v>
      </c>
      <c r="H86" s="365">
        <f>SUM(H87:H87)</f>
        <v>1050000</v>
      </c>
    </row>
    <row r="87" spans="1:8" x14ac:dyDescent="0.3">
      <c r="A87" s="212"/>
      <c r="B87" s="214"/>
      <c r="C87" s="214"/>
      <c r="D87" s="214"/>
      <c r="E87" s="214" t="s">
        <v>85</v>
      </c>
      <c r="F87" s="214"/>
      <c r="G87" s="218">
        <v>800000</v>
      </c>
      <c r="H87" s="286">
        <v>1050000</v>
      </c>
    </row>
    <row r="88" spans="1:8" x14ac:dyDescent="0.3">
      <c r="A88" s="212"/>
      <c r="B88" s="209" t="s">
        <v>45</v>
      </c>
      <c r="C88" s="209"/>
      <c r="D88" s="209" t="s">
        <v>46</v>
      </c>
      <c r="E88" s="209"/>
      <c r="F88" s="214"/>
      <c r="G88" s="211">
        <f>G89</f>
        <v>300000</v>
      </c>
      <c r="H88" s="364">
        <f>H89</f>
        <v>300000</v>
      </c>
    </row>
    <row r="89" spans="1:8" x14ac:dyDescent="0.3">
      <c r="A89" s="212"/>
      <c r="B89" s="214"/>
      <c r="C89" s="230" t="s">
        <v>47</v>
      </c>
      <c r="D89" s="230" t="s">
        <v>48</v>
      </c>
      <c r="E89" s="230"/>
      <c r="F89" s="230"/>
      <c r="G89" s="218">
        <v>300000</v>
      </c>
      <c r="H89" s="286">
        <v>300000</v>
      </c>
    </row>
    <row r="90" spans="1:8" x14ac:dyDescent="0.3">
      <c r="A90" s="224" t="s">
        <v>71</v>
      </c>
      <c r="B90" s="214"/>
      <c r="C90" s="225" t="s">
        <v>72</v>
      </c>
      <c r="D90" s="214"/>
      <c r="E90" s="214"/>
      <c r="F90" s="351"/>
      <c r="G90" s="223">
        <v>0</v>
      </c>
      <c r="H90" s="284">
        <f>H91+H92</f>
        <v>697500</v>
      </c>
    </row>
    <row r="91" spans="1:8" x14ac:dyDescent="0.3">
      <c r="A91" s="212"/>
      <c r="B91" s="213"/>
      <c r="C91" s="222" t="s">
        <v>73</v>
      </c>
      <c r="D91" s="226"/>
      <c r="E91" s="214" t="s">
        <v>435</v>
      </c>
      <c r="F91" s="351"/>
      <c r="G91" s="218">
        <v>0</v>
      </c>
      <c r="H91" s="286">
        <v>549213</v>
      </c>
    </row>
    <row r="92" spans="1:8" x14ac:dyDescent="0.3">
      <c r="A92" s="212"/>
      <c r="B92" s="213"/>
      <c r="C92" s="222" t="s">
        <v>75</v>
      </c>
      <c r="D92" s="226"/>
      <c r="E92" s="214" t="s">
        <v>76</v>
      </c>
      <c r="F92" s="351"/>
      <c r="G92" s="218">
        <v>0</v>
      </c>
      <c r="H92" s="286">
        <v>148287</v>
      </c>
    </row>
    <row r="93" spans="1:8" x14ac:dyDescent="0.3">
      <c r="A93" s="237" t="s">
        <v>242</v>
      </c>
      <c r="B93" s="238"/>
      <c r="C93" s="238"/>
      <c r="D93" s="238"/>
      <c r="E93" s="239"/>
      <c r="F93" s="240"/>
      <c r="G93" s="241">
        <f>G94</f>
        <v>2707685</v>
      </c>
      <c r="H93" s="367">
        <f>H94</f>
        <v>2751804</v>
      </c>
    </row>
    <row r="94" spans="1:8" x14ac:dyDescent="0.3">
      <c r="A94" s="208" t="s">
        <v>77</v>
      </c>
      <c r="B94" s="214"/>
      <c r="C94" s="242" t="s">
        <v>78</v>
      </c>
      <c r="D94" s="209"/>
      <c r="E94" s="209"/>
      <c r="F94" s="209"/>
      <c r="G94" s="211">
        <f>G95+G96</f>
        <v>2707685</v>
      </c>
      <c r="H94" s="364">
        <f>H95+H96</f>
        <v>2751804</v>
      </c>
    </row>
    <row r="95" spans="1:8" x14ac:dyDescent="0.3">
      <c r="A95" s="208"/>
      <c r="B95" s="214"/>
      <c r="C95" s="209" t="s">
        <v>79</v>
      </c>
      <c r="D95" s="209"/>
      <c r="E95" s="214" t="s">
        <v>80</v>
      </c>
      <c r="F95" s="209"/>
      <c r="G95" s="218">
        <v>2707685</v>
      </c>
      <c r="H95" s="286">
        <v>2707685</v>
      </c>
    </row>
    <row r="96" spans="1:8" x14ac:dyDescent="0.3">
      <c r="A96" s="208"/>
      <c r="B96" s="214"/>
      <c r="C96" s="209"/>
      <c r="D96" s="209"/>
      <c r="E96" s="214" t="s">
        <v>81</v>
      </c>
      <c r="F96" s="209"/>
      <c r="G96" s="218">
        <v>0</v>
      </c>
      <c r="H96" s="286">
        <v>44119</v>
      </c>
    </row>
    <row r="97" spans="1:8" x14ac:dyDescent="0.3">
      <c r="A97" s="526" t="s">
        <v>146</v>
      </c>
      <c r="B97" s="527"/>
      <c r="C97" s="527"/>
      <c r="D97" s="527"/>
      <c r="E97" s="527"/>
      <c r="F97" s="528"/>
      <c r="G97" s="241">
        <f>G98</f>
        <v>60276842</v>
      </c>
      <c r="H97" s="367">
        <f>H98</f>
        <v>60310694</v>
      </c>
    </row>
    <row r="98" spans="1:8" x14ac:dyDescent="0.3">
      <c r="A98" s="243" t="s">
        <v>52</v>
      </c>
      <c r="B98" s="244"/>
      <c r="C98" s="245" t="s">
        <v>147</v>
      </c>
      <c r="D98" s="245"/>
      <c r="E98" s="244"/>
      <c r="F98" s="245"/>
      <c r="G98" s="223">
        <f>G99+G101+G102+G103+G104+G100+G105</f>
        <v>60276842</v>
      </c>
      <c r="H98" s="284">
        <f>H99+H101+H102+H103+H104+H100+H105</f>
        <v>60310694</v>
      </c>
    </row>
    <row r="99" spans="1:8" x14ac:dyDescent="0.3">
      <c r="A99" s="243"/>
      <c r="B99" s="244"/>
      <c r="C99" s="244" t="s">
        <v>54</v>
      </c>
      <c r="D99" s="244" t="s">
        <v>148</v>
      </c>
      <c r="E99" s="244"/>
      <c r="F99" s="244"/>
      <c r="G99" s="218">
        <v>16871000</v>
      </c>
      <c r="H99" s="286">
        <v>16871000</v>
      </c>
    </row>
    <row r="100" spans="1:8" x14ac:dyDescent="0.3">
      <c r="A100" s="243"/>
      <c r="B100" s="244"/>
      <c r="C100" s="244"/>
      <c r="D100" s="244" t="s">
        <v>390</v>
      </c>
      <c r="E100" s="244"/>
      <c r="F100" s="244"/>
      <c r="G100" s="218">
        <v>665746</v>
      </c>
      <c r="H100" s="286">
        <v>665746</v>
      </c>
    </row>
    <row r="101" spans="1:8" x14ac:dyDescent="0.3">
      <c r="A101" s="243"/>
      <c r="B101" s="244"/>
      <c r="C101" s="245"/>
      <c r="D101" s="244" t="s">
        <v>149</v>
      </c>
      <c r="E101" s="244"/>
      <c r="F101" s="245"/>
      <c r="G101" s="218">
        <v>3000000</v>
      </c>
      <c r="H101" s="286">
        <v>3000000</v>
      </c>
    </row>
    <row r="102" spans="1:8" x14ac:dyDescent="0.3">
      <c r="A102" s="212"/>
      <c r="B102" s="214"/>
      <c r="C102" s="214"/>
      <c r="D102" s="244" t="s">
        <v>150</v>
      </c>
      <c r="E102" s="214"/>
      <c r="F102" s="214"/>
      <c r="G102" s="218">
        <v>37181456</v>
      </c>
      <c r="H102" s="286">
        <v>37574948</v>
      </c>
    </row>
    <row r="103" spans="1:8" x14ac:dyDescent="0.3">
      <c r="A103" s="212"/>
      <c r="B103" s="214"/>
      <c r="C103" s="246"/>
      <c r="D103" s="247" t="s">
        <v>364</v>
      </c>
      <c r="E103" s="246"/>
      <c r="F103" s="246"/>
      <c r="G103" s="218">
        <v>120000</v>
      </c>
      <c r="H103" s="286">
        <v>120000</v>
      </c>
    </row>
    <row r="104" spans="1:8" x14ac:dyDescent="0.3">
      <c r="A104" s="212"/>
      <c r="B104" s="214"/>
      <c r="C104" s="246"/>
      <c r="D104" s="247" t="s">
        <v>365</v>
      </c>
      <c r="E104" s="246"/>
      <c r="F104" s="246"/>
      <c r="G104" s="218">
        <v>359640</v>
      </c>
      <c r="H104" s="286">
        <v>0</v>
      </c>
    </row>
    <row r="105" spans="1:8" x14ac:dyDescent="0.3">
      <c r="A105" s="212"/>
      <c r="B105" s="214"/>
      <c r="C105" s="246"/>
      <c r="D105" s="247" t="s">
        <v>395</v>
      </c>
      <c r="E105" s="246"/>
      <c r="F105" s="246"/>
      <c r="G105" s="218">
        <v>2079000</v>
      </c>
      <c r="H105" s="286">
        <v>2079000</v>
      </c>
    </row>
    <row r="106" spans="1:8" x14ac:dyDescent="0.3">
      <c r="A106" s="234" t="s">
        <v>86</v>
      </c>
      <c r="B106" s="248"/>
      <c r="C106" s="249"/>
      <c r="D106" s="250"/>
      <c r="E106" s="249"/>
      <c r="F106" s="251">
        <v>3</v>
      </c>
      <c r="G106" s="236">
        <f>G107+G111+G113</f>
        <v>3786075</v>
      </c>
      <c r="H106" s="236">
        <f>H107+H111+H113</f>
        <v>3956075</v>
      </c>
    </row>
    <row r="107" spans="1:8" x14ac:dyDescent="0.3">
      <c r="A107" s="208" t="s">
        <v>5</v>
      </c>
      <c r="B107" s="209"/>
      <c r="C107" s="209" t="s">
        <v>6</v>
      </c>
      <c r="D107" s="209"/>
      <c r="E107" s="209"/>
      <c r="F107" s="214"/>
      <c r="G107" s="211">
        <f>G108</f>
        <v>3555000</v>
      </c>
      <c r="H107" s="364">
        <f>H108+H110</f>
        <v>3655000</v>
      </c>
    </row>
    <row r="108" spans="1:8" x14ac:dyDescent="0.3">
      <c r="A108" s="212"/>
      <c r="B108" s="214" t="s">
        <v>87</v>
      </c>
      <c r="C108" s="214"/>
      <c r="D108" s="214" t="s">
        <v>88</v>
      </c>
      <c r="E108" s="214"/>
      <c r="F108" s="213"/>
      <c r="G108" s="215">
        <f>G109</f>
        <v>3555000</v>
      </c>
      <c r="H108" s="365">
        <f>H109</f>
        <v>3555000</v>
      </c>
    </row>
    <row r="109" spans="1:8" x14ac:dyDescent="0.3">
      <c r="A109" s="252"/>
      <c r="B109" s="214"/>
      <c r="C109" s="214" t="s">
        <v>89</v>
      </c>
      <c r="D109" s="214" t="s">
        <v>90</v>
      </c>
      <c r="E109" s="214"/>
      <c r="F109" s="220"/>
      <c r="G109" s="253">
        <v>3555000</v>
      </c>
      <c r="H109" s="368">
        <v>3555000</v>
      </c>
    </row>
    <row r="110" spans="1:8" s="429" customFormat="1" x14ac:dyDescent="0.3">
      <c r="A110" s="252"/>
      <c r="B110" s="214"/>
      <c r="C110" s="214" t="s">
        <v>91</v>
      </c>
      <c r="D110" s="214" t="s">
        <v>151</v>
      </c>
      <c r="E110" s="214"/>
      <c r="F110" s="220"/>
      <c r="G110" s="253">
        <v>0</v>
      </c>
      <c r="H110" s="368">
        <v>100000</v>
      </c>
    </row>
    <row r="111" spans="1:8" x14ac:dyDescent="0.3">
      <c r="A111" s="208" t="s">
        <v>11</v>
      </c>
      <c r="B111" s="209"/>
      <c r="C111" s="209" t="s">
        <v>12</v>
      </c>
      <c r="D111" s="216"/>
      <c r="E111" s="216"/>
      <c r="F111" s="217"/>
      <c r="G111" s="211">
        <f>G112</f>
        <v>231075</v>
      </c>
      <c r="H111" s="364">
        <f>H112</f>
        <v>231075</v>
      </c>
    </row>
    <row r="112" spans="1:8" x14ac:dyDescent="0.3">
      <c r="A112" s="212"/>
      <c r="B112" s="214"/>
      <c r="C112" s="214"/>
      <c r="D112" s="214" t="s">
        <v>13</v>
      </c>
      <c r="E112" s="214"/>
      <c r="F112" s="214"/>
      <c r="G112" s="218">
        <v>231075</v>
      </c>
      <c r="H112" s="286">
        <v>231075</v>
      </c>
    </row>
    <row r="113" spans="1:8" s="429" customFormat="1" x14ac:dyDescent="0.3">
      <c r="A113" s="208" t="s">
        <v>14</v>
      </c>
      <c r="B113" s="209"/>
      <c r="C113" s="209" t="s">
        <v>15</v>
      </c>
      <c r="D113" s="209"/>
      <c r="E113" s="209"/>
      <c r="F113" s="214"/>
      <c r="G113" s="223">
        <f>G114+G116</f>
        <v>0</v>
      </c>
      <c r="H113" s="223">
        <f>H114+H116</f>
        <v>70000</v>
      </c>
    </row>
    <row r="114" spans="1:8" s="429" customFormat="1" x14ac:dyDescent="0.3">
      <c r="A114" s="208"/>
      <c r="B114" s="209" t="s">
        <v>16</v>
      </c>
      <c r="C114" s="209"/>
      <c r="D114" s="209" t="s">
        <v>17</v>
      </c>
      <c r="E114" s="219"/>
      <c r="F114" s="214"/>
      <c r="G114" s="223">
        <f>G115</f>
        <v>0</v>
      </c>
      <c r="H114" s="223">
        <f>H115</f>
        <v>55000</v>
      </c>
    </row>
    <row r="115" spans="1:8" s="429" customFormat="1" x14ac:dyDescent="0.3">
      <c r="A115" s="208"/>
      <c r="B115" s="214"/>
      <c r="C115" s="214" t="s">
        <v>21</v>
      </c>
      <c r="D115" s="214" t="s">
        <v>22</v>
      </c>
      <c r="E115" s="214"/>
      <c r="F115" s="214"/>
      <c r="G115" s="218">
        <v>0</v>
      </c>
      <c r="H115" s="286">
        <v>55000</v>
      </c>
    </row>
    <row r="116" spans="1:8" s="429" customFormat="1" x14ac:dyDescent="0.3">
      <c r="A116" s="212"/>
      <c r="B116" s="254" t="s">
        <v>45</v>
      </c>
      <c r="C116" s="255"/>
      <c r="D116" s="256" t="s">
        <v>46</v>
      </c>
      <c r="E116" s="214"/>
      <c r="F116" s="214"/>
      <c r="G116" s="223">
        <f>G117</f>
        <v>0</v>
      </c>
      <c r="H116" s="223">
        <f>H117</f>
        <v>15000</v>
      </c>
    </row>
    <row r="117" spans="1:8" s="429" customFormat="1" x14ac:dyDescent="0.3">
      <c r="A117" s="212"/>
      <c r="B117" s="227"/>
      <c r="C117" s="353" t="s">
        <v>47</v>
      </c>
      <c r="D117" s="354" t="s">
        <v>48</v>
      </c>
      <c r="E117" s="214"/>
      <c r="F117" s="214"/>
      <c r="G117" s="218">
        <v>0</v>
      </c>
      <c r="H117" s="286">
        <v>15000</v>
      </c>
    </row>
    <row r="118" spans="1:8" x14ac:dyDescent="0.3">
      <c r="A118" s="234" t="s">
        <v>93</v>
      </c>
      <c r="B118" s="235"/>
      <c r="C118" s="235"/>
      <c r="D118" s="235"/>
      <c r="E118" s="235"/>
      <c r="F118" s="235"/>
      <c r="G118" s="236">
        <f>G119+G128</f>
        <v>24150000</v>
      </c>
      <c r="H118" s="366">
        <f>H119+H128</f>
        <v>58882590</v>
      </c>
    </row>
    <row r="119" spans="1:8" x14ac:dyDescent="0.3">
      <c r="A119" s="208" t="s">
        <v>14</v>
      </c>
      <c r="B119" s="209"/>
      <c r="C119" s="209" t="s">
        <v>15</v>
      </c>
      <c r="D119" s="209"/>
      <c r="E119" s="209"/>
      <c r="F119" s="214"/>
      <c r="G119" s="211">
        <f>G123+G126+G120</f>
        <v>1150000</v>
      </c>
      <c r="H119" s="364">
        <f>H123+H126+H120</f>
        <v>2913710</v>
      </c>
    </row>
    <row r="120" spans="1:8" x14ac:dyDescent="0.3">
      <c r="A120" s="208"/>
      <c r="B120" s="209" t="s">
        <v>16</v>
      </c>
      <c r="C120" s="209"/>
      <c r="D120" s="209" t="s">
        <v>17</v>
      </c>
      <c r="E120" s="219"/>
      <c r="F120" s="214"/>
      <c r="G120" s="211">
        <f>G121</f>
        <v>100000</v>
      </c>
      <c r="H120" s="364">
        <f>H121</f>
        <v>100000</v>
      </c>
    </row>
    <row r="121" spans="1:8" x14ac:dyDescent="0.3">
      <c r="A121" s="208"/>
      <c r="B121" s="214"/>
      <c r="C121" s="214" t="s">
        <v>21</v>
      </c>
      <c r="D121" s="214" t="s">
        <v>22</v>
      </c>
      <c r="E121" s="214"/>
      <c r="F121" s="214"/>
      <c r="G121" s="211">
        <f>G122</f>
        <v>100000</v>
      </c>
      <c r="H121" s="364">
        <f>H122</f>
        <v>100000</v>
      </c>
    </row>
    <row r="122" spans="1:8" x14ac:dyDescent="0.3">
      <c r="A122" s="208"/>
      <c r="B122" s="214"/>
      <c r="C122" s="209"/>
      <c r="D122" s="209"/>
      <c r="E122" s="214" t="s">
        <v>84</v>
      </c>
      <c r="F122" s="214"/>
      <c r="G122" s="215">
        <v>100000</v>
      </c>
      <c r="H122" s="365">
        <v>100000</v>
      </c>
    </row>
    <row r="123" spans="1:8" x14ac:dyDescent="0.3">
      <c r="A123" s="212"/>
      <c r="B123" s="209" t="s">
        <v>33</v>
      </c>
      <c r="C123" s="209"/>
      <c r="D123" s="209" t="s">
        <v>34</v>
      </c>
      <c r="E123" s="209"/>
      <c r="F123" s="209"/>
      <c r="G123" s="211">
        <f>G124+G125</f>
        <v>800000</v>
      </c>
      <c r="H123" s="364">
        <f>H124+H125</f>
        <v>2163710</v>
      </c>
    </row>
    <row r="124" spans="1:8" x14ac:dyDescent="0.3">
      <c r="A124" s="212"/>
      <c r="B124" s="214"/>
      <c r="C124" s="214" t="s">
        <v>40</v>
      </c>
      <c r="D124" s="214" t="s">
        <v>41</v>
      </c>
      <c r="E124" s="214"/>
      <c r="F124" s="220"/>
      <c r="G124" s="218">
        <v>400000</v>
      </c>
      <c r="H124" s="286">
        <v>1163710</v>
      </c>
    </row>
    <row r="125" spans="1:8" x14ac:dyDescent="0.3">
      <c r="A125" s="212"/>
      <c r="B125" s="214"/>
      <c r="C125" s="214" t="s">
        <v>33</v>
      </c>
      <c r="D125" s="214" t="s">
        <v>94</v>
      </c>
      <c r="E125" s="214"/>
      <c r="F125" s="220"/>
      <c r="G125" s="218">
        <v>400000</v>
      </c>
      <c r="H125" s="286">
        <v>1000000</v>
      </c>
    </row>
    <row r="126" spans="1:8" x14ac:dyDescent="0.3">
      <c r="A126" s="212"/>
      <c r="B126" s="254" t="s">
        <v>45</v>
      </c>
      <c r="C126" s="255"/>
      <c r="D126" s="256" t="s">
        <v>46</v>
      </c>
      <c r="E126" s="209"/>
      <c r="F126" s="219"/>
      <c r="G126" s="211">
        <f>G127</f>
        <v>250000</v>
      </c>
      <c r="H126" s="364">
        <f>H127</f>
        <v>650000</v>
      </c>
    </row>
    <row r="127" spans="1:8" x14ac:dyDescent="0.3">
      <c r="A127" s="212"/>
      <c r="B127" s="227"/>
      <c r="C127" s="353" t="s">
        <v>47</v>
      </c>
      <c r="D127" s="354" t="s">
        <v>48</v>
      </c>
      <c r="E127" s="230"/>
      <c r="F127" s="355"/>
      <c r="G127" s="218">
        <v>250000</v>
      </c>
      <c r="H127" s="286">
        <v>650000</v>
      </c>
    </row>
    <row r="128" spans="1:8" x14ac:dyDescent="0.3">
      <c r="A128" s="231" t="s">
        <v>126</v>
      </c>
      <c r="B128" s="222"/>
      <c r="C128" s="232"/>
      <c r="D128" s="255" t="s">
        <v>127</v>
      </c>
      <c r="E128" s="222"/>
      <c r="F128" s="222"/>
      <c r="G128" s="223">
        <f>G132+G134+G133</f>
        <v>23000000</v>
      </c>
      <c r="H128" s="284">
        <f>H132+H134+H133+H131+H129+H130</f>
        <v>55968880</v>
      </c>
    </row>
    <row r="129" spans="1:8" x14ac:dyDescent="0.3">
      <c r="A129" s="231"/>
      <c r="B129" s="222" t="s">
        <v>370</v>
      </c>
      <c r="C129" s="232"/>
      <c r="D129" s="222" t="s">
        <v>441</v>
      </c>
      <c r="E129" s="222"/>
      <c r="F129" s="222"/>
      <c r="G129" s="218">
        <v>0</v>
      </c>
      <c r="H129" s="286">
        <v>600000</v>
      </c>
    </row>
    <row r="130" spans="1:8" x14ac:dyDescent="0.3">
      <c r="A130" s="231"/>
      <c r="B130" s="222" t="s">
        <v>370</v>
      </c>
      <c r="C130" s="232"/>
      <c r="D130" s="222" t="s">
        <v>440</v>
      </c>
      <c r="E130" s="222"/>
      <c r="F130" s="222"/>
      <c r="G130" s="218">
        <v>0</v>
      </c>
      <c r="H130" s="286">
        <v>10706740</v>
      </c>
    </row>
    <row r="131" spans="1:8" x14ac:dyDescent="0.3">
      <c r="A131" s="231"/>
      <c r="B131" s="222" t="s">
        <v>370</v>
      </c>
      <c r="C131" s="232"/>
      <c r="D131" s="222" t="s">
        <v>439</v>
      </c>
      <c r="E131" s="222"/>
      <c r="F131" s="222"/>
      <c r="G131" s="218">
        <v>0</v>
      </c>
      <c r="H131" s="286">
        <v>13385567</v>
      </c>
    </row>
    <row r="132" spans="1:8" x14ac:dyDescent="0.3">
      <c r="A132" s="231"/>
      <c r="B132" s="222" t="s">
        <v>370</v>
      </c>
      <c r="C132" s="232"/>
      <c r="D132" s="222" t="s">
        <v>376</v>
      </c>
      <c r="E132" s="222"/>
      <c r="F132" s="222"/>
      <c r="G132" s="218">
        <v>2362204</v>
      </c>
      <c r="H132" s="286">
        <v>3757204</v>
      </c>
    </row>
    <row r="133" spans="1:8" x14ac:dyDescent="0.3">
      <c r="A133" s="231"/>
      <c r="B133" s="222" t="s">
        <v>370</v>
      </c>
      <c r="C133" s="232"/>
      <c r="D133" s="222" t="s">
        <v>391</v>
      </c>
      <c r="E133" s="222"/>
      <c r="F133" s="222"/>
      <c r="G133" s="218">
        <v>15748031</v>
      </c>
      <c r="H133" s="286">
        <v>15748031</v>
      </c>
    </row>
    <row r="134" spans="1:8" x14ac:dyDescent="0.3">
      <c r="A134" s="233"/>
      <c r="B134" s="222" t="s">
        <v>371</v>
      </c>
      <c r="C134" s="232"/>
      <c r="D134" s="232" t="s">
        <v>372</v>
      </c>
      <c r="E134" s="222"/>
      <c r="F134" s="222"/>
      <c r="G134" s="218">
        <v>4889765</v>
      </c>
      <c r="H134" s="286">
        <v>11771338</v>
      </c>
    </row>
    <row r="135" spans="1:8" x14ac:dyDescent="0.3">
      <c r="A135" s="234" t="s">
        <v>95</v>
      </c>
      <c r="B135" s="248"/>
      <c r="C135" s="248"/>
      <c r="D135" s="248"/>
      <c r="E135" s="248"/>
      <c r="F135" s="248"/>
      <c r="G135" s="257">
        <f t="shared" ref="G135:H135" si="2">G136</f>
        <v>127000</v>
      </c>
      <c r="H135" s="369">
        <f t="shared" si="2"/>
        <v>127000</v>
      </c>
    </row>
    <row r="136" spans="1:8" x14ac:dyDescent="0.3">
      <c r="A136" s="208" t="s">
        <v>14</v>
      </c>
      <c r="B136" s="209"/>
      <c r="C136" s="209" t="s">
        <v>15</v>
      </c>
      <c r="D136" s="209"/>
      <c r="E136" s="209"/>
      <c r="F136" s="220"/>
      <c r="G136" s="211">
        <f>G137+G139</f>
        <v>127000</v>
      </c>
      <c r="H136" s="364">
        <f>H137+H139</f>
        <v>127000</v>
      </c>
    </row>
    <row r="137" spans="1:8" x14ac:dyDescent="0.3">
      <c r="A137" s="212"/>
      <c r="B137" s="209" t="s">
        <v>42</v>
      </c>
      <c r="C137" s="209" t="s">
        <v>43</v>
      </c>
      <c r="D137" s="209"/>
      <c r="E137" s="209"/>
      <c r="F137" s="258"/>
      <c r="G137" s="211">
        <f>G138</f>
        <v>100000</v>
      </c>
      <c r="H137" s="364">
        <f>H138</f>
        <v>100000</v>
      </c>
    </row>
    <row r="138" spans="1:8" x14ac:dyDescent="0.3">
      <c r="A138" s="212"/>
      <c r="B138" s="214"/>
      <c r="C138" s="214"/>
      <c r="D138" s="214" t="s">
        <v>44</v>
      </c>
      <c r="E138" s="214"/>
      <c r="F138" s="258"/>
      <c r="G138" s="218">
        <v>100000</v>
      </c>
      <c r="H138" s="286">
        <v>100000</v>
      </c>
    </row>
    <row r="139" spans="1:8" x14ac:dyDescent="0.3">
      <c r="A139" s="212"/>
      <c r="B139" s="209" t="s">
        <v>45</v>
      </c>
      <c r="C139" s="209"/>
      <c r="D139" s="209" t="s">
        <v>46</v>
      </c>
      <c r="E139" s="209"/>
      <c r="F139" s="214"/>
      <c r="G139" s="211">
        <f>G140</f>
        <v>27000</v>
      </c>
      <c r="H139" s="364">
        <f>H140</f>
        <v>27000</v>
      </c>
    </row>
    <row r="140" spans="1:8" x14ac:dyDescent="0.3">
      <c r="A140" s="212"/>
      <c r="B140" s="214"/>
      <c r="C140" s="214" t="s">
        <v>47</v>
      </c>
      <c r="D140" s="214" t="s">
        <v>48</v>
      </c>
      <c r="E140" s="214"/>
      <c r="F140" s="214"/>
      <c r="G140" s="218">
        <v>27000</v>
      </c>
      <c r="H140" s="286">
        <v>27000</v>
      </c>
    </row>
    <row r="141" spans="1:8" x14ac:dyDescent="0.3">
      <c r="A141" s="234" t="s">
        <v>97</v>
      </c>
      <c r="B141" s="248"/>
      <c r="C141" s="248"/>
      <c r="D141" s="248"/>
      <c r="E141" s="248"/>
      <c r="F141" s="248"/>
      <c r="G141" s="236">
        <f>SUM(G142)</f>
        <v>2050000</v>
      </c>
      <c r="H141" s="366">
        <f>SUM(H142)</f>
        <v>2150000</v>
      </c>
    </row>
    <row r="142" spans="1:8" x14ac:dyDescent="0.3">
      <c r="A142" s="208" t="s">
        <v>14</v>
      </c>
      <c r="B142" s="209"/>
      <c r="C142" s="209" t="s">
        <v>15</v>
      </c>
      <c r="D142" s="209"/>
      <c r="E142" s="209"/>
      <c r="F142" s="220"/>
      <c r="G142" s="223">
        <f>G143+G147</f>
        <v>2050000</v>
      </c>
      <c r="H142" s="284">
        <f>H143+H147</f>
        <v>2150000</v>
      </c>
    </row>
    <row r="143" spans="1:8" x14ac:dyDescent="0.3">
      <c r="A143" s="212"/>
      <c r="B143" s="209" t="s">
        <v>33</v>
      </c>
      <c r="C143" s="209"/>
      <c r="D143" s="209" t="s">
        <v>34</v>
      </c>
      <c r="E143" s="209"/>
      <c r="F143" s="220"/>
      <c r="G143" s="211">
        <f>G144+G146</f>
        <v>1700000</v>
      </c>
      <c r="H143" s="364">
        <f>H144+H146</f>
        <v>1700000</v>
      </c>
    </row>
    <row r="144" spans="1:8" x14ac:dyDescent="0.3">
      <c r="A144" s="212"/>
      <c r="B144" s="214"/>
      <c r="C144" s="214" t="s">
        <v>35</v>
      </c>
      <c r="D144" s="214" t="s">
        <v>36</v>
      </c>
      <c r="E144" s="214"/>
      <c r="F144" s="220"/>
      <c r="G144" s="259">
        <f t="shared" ref="G144:H144" si="3">G145</f>
        <v>1300000</v>
      </c>
      <c r="H144" s="370">
        <f t="shared" si="3"/>
        <v>1300000</v>
      </c>
    </row>
    <row r="145" spans="1:8" x14ac:dyDescent="0.3">
      <c r="A145" s="212"/>
      <c r="B145" s="214"/>
      <c r="C145" s="214"/>
      <c r="D145" s="214"/>
      <c r="E145" s="214" t="s">
        <v>37</v>
      </c>
      <c r="F145" s="214"/>
      <c r="G145" s="218">
        <v>1300000</v>
      </c>
      <c r="H145" s="286">
        <v>1300000</v>
      </c>
    </row>
    <row r="146" spans="1:8" x14ac:dyDescent="0.3">
      <c r="A146" s="212"/>
      <c r="B146" s="214"/>
      <c r="C146" s="214"/>
      <c r="D146" s="214" t="s">
        <v>41</v>
      </c>
      <c r="E146" s="214"/>
      <c r="F146" s="214"/>
      <c r="G146" s="218">
        <v>400000</v>
      </c>
      <c r="H146" s="286">
        <v>400000</v>
      </c>
    </row>
    <row r="147" spans="1:8" x14ac:dyDescent="0.3">
      <c r="A147" s="212"/>
      <c r="B147" s="209" t="s">
        <v>45</v>
      </c>
      <c r="C147" s="209"/>
      <c r="D147" s="209" t="s">
        <v>46</v>
      </c>
      <c r="E147" s="209"/>
      <c r="F147" s="214"/>
      <c r="G147" s="260">
        <f>G148</f>
        <v>350000</v>
      </c>
      <c r="H147" s="371">
        <f>H148</f>
        <v>450000</v>
      </c>
    </row>
    <row r="148" spans="1:8" x14ac:dyDescent="0.3">
      <c r="A148" s="212"/>
      <c r="B148" s="214"/>
      <c r="C148" s="214" t="s">
        <v>47</v>
      </c>
      <c r="D148" s="214" t="s">
        <v>48</v>
      </c>
      <c r="E148" s="214"/>
      <c r="F148" s="214"/>
      <c r="G148" s="218">
        <v>350000</v>
      </c>
      <c r="H148" s="286">
        <v>450000</v>
      </c>
    </row>
    <row r="149" spans="1:8" x14ac:dyDescent="0.3">
      <c r="A149" s="234" t="s">
        <v>98</v>
      </c>
      <c r="B149" s="248"/>
      <c r="C149" s="248"/>
      <c r="D149" s="248"/>
      <c r="E149" s="248"/>
      <c r="F149" s="261">
        <v>2</v>
      </c>
      <c r="G149" s="236">
        <f>G150+G157+G160</f>
        <v>9727130</v>
      </c>
      <c r="H149" s="366">
        <f>H150+H157+H160+H180</f>
        <v>27311789</v>
      </c>
    </row>
    <row r="150" spans="1:8" x14ac:dyDescent="0.3">
      <c r="A150" s="208" t="s">
        <v>5</v>
      </c>
      <c r="B150" s="209"/>
      <c r="C150" s="209" t="s">
        <v>6</v>
      </c>
      <c r="D150" s="209"/>
      <c r="E150" s="209"/>
      <c r="F150" s="262"/>
      <c r="G150" s="223">
        <f>G151+G155</f>
        <v>6441000</v>
      </c>
      <c r="H150" s="223">
        <f>H151+H155</f>
        <v>6491336</v>
      </c>
    </row>
    <row r="151" spans="1:8" x14ac:dyDescent="0.3">
      <c r="A151" s="212"/>
      <c r="B151" s="209" t="s">
        <v>87</v>
      </c>
      <c r="C151" s="209"/>
      <c r="D151" s="209" t="s">
        <v>88</v>
      </c>
      <c r="E151" s="209"/>
      <c r="F151" s="214"/>
      <c r="G151" s="223">
        <f>SUM(G152:G154)</f>
        <v>6391000</v>
      </c>
      <c r="H151" s="284">
        <f>SUM(H152:H154)</f>
        <v>5473723</v>
      </c>
    </row>
    <row r="152" spans="1:8" x14ac:dyDescent="0.3">
      <c r="A152" s="252"/>
      <c r="B152" s="214"/>
      <c r="C152" s="214" t="s">
        <v>89</v>
      </c>
      <c r="D152" s="214" t="s">
        <v>90</v>
      </c>
      <c r="E152" s="214"/>
      <c r="F152" s="214"/>
      <c r="G152" s="218">
        <v>5679000</v>
      </c>
      <c r="H152" s="286">
        <v>4861723</v>
      </c>
    </row>
    <row r="153" spans="1:8" x14ac:dyDescent="0.3">
      <c r="A153" s="252"/>
      <c r="B153" s="214"/>
      <c r="C153" s="214" t="s">
        <v>91</v>
      </c>
      <c r="D153" s="214" t="s">
        <v>92</v>
      </c>
      <c r="E153" s="214"/>
      <c r="F153" s="214"/>
      <c r="G153" s="218">
        <v>520000</v>
      </c>
      <c r="H153" s="286">
        <v>420000</v>
      </c>
    </row>
    <row r="154" spans="1:8" x14ac:dyDescent="0.3">
      <c r="A154" s="212"/>
      <c r="B154" s="214"/>
      <c r="C154" s="214" t="s">
        <v>105</v>
      </c>
      <c r="D154" s="214" t="s">
        <v>106</v>
      </c>
      <c r="E154" s="214"/>
      <c r="F154" s="214"/>
      <c r="G154" s="218">
        <v>192000</v>
      </c>
      <c r="H154" s="286">
        <v>192000</v>
      </c>
    </row>
    <row r="155" spans="1:8" s="425" customFormat="1" x14ac:dyDescent="0.3">
      <c r="A155" s="208"/>
      <c r="B155" s="209" t="s">
        <v>7</v>
      </c>
      <c r="C155" s="424"/>
      <c r="D155" s="424" t="s">
        <v>8</v>
      </c>
      <c r="E155" s="424"/>
      <c r="F155" s="209"/>
      <c r="G155" s="223">
        <f>G156</f>
        <v>50000</v>
      </c>
      <c r="H155" s="223">
        <f>H156</f>
        <v>1017613</v>
      </c>
    </row>
    <row r="156" spans="1:8" x14ac:dyDescent="0.3">
      <c r="A156" s="212"/>
      <c r="B156" s="214"/>
      <c r="C156" s="222" t="s">
        <v>394</v>
      </c>
      <c r="D156" s="222" t="s">
        <v>447</v>
      </c>
      <c r="E156" s="426"/>
      <c r="F156" s="214"/>
      <c r="G156" s="218">
        <v>50000</v>
      </c>
      <c r="H156" s="286">
        <v>1017613</v>
      </c>
    </row>
    <row r="157" spans="1:8" x14ac:dyDescent="0.3">
      <c r="A157" s="208" t="s">
        <v>11</v>
      </c>
      <c r="B157" s="209"/>
      <c r="C157" s="209" t="s">
        <v>12</v>
      </c>
      <c r="D157" s="216"/>
      <c r="E157" s="216"/>
      <c r="F157" s="214"/>
      <c r="G157" s="223">
        <f>G158+G159</f>
        <v>866130</v>
      </c>
      <c r="H157" s="284">
        <f>H158+H159</f>
        <v>940248</v>
      </c>
    </row>
    <row r="158" spans="1:8" x14ac:dyDescent="0.3">
      <c r="A158" s="212"/>
      <c r="B158" s="214"/>
      <c r="C158" s="214"/>
      <c r="D158" s="214" t="s">
        <v>13</v>
      </c>
      <c r="E158" s="214"/>
      <c r="F158" s="214"/>
      <c r="G158" s="218">
        <v>837330</v>
      </c>
      <c r="H158" s="286">
        <v>911448</v>
      </c>
    </row>
    <row r="159" spans="1:8" x14ac:dyDescent="0.3">
      <c r="A159" s="212"/>
      <c r="B159" s="214"/>
      <c r="C159" s="214"/>
      <c r="D159" s="214" t="s">
        <v>109</v>
      </c>
      <c r="E159" s="214"/>
      <c r="F159" s="214"/>
      <c r="G159" s="218">
        <v>28800</v>
      </c>
      <c r="H159" s="286">
        <v>28800</v>
      </c>
    </row>
    <row r="160" spans="1:8" x14ac:dyDescent="0.3">
      <c r="A160" s="208" t="s">
        <v>14</v>
      </c>
      <c r="B160" s="209"/>
      <c r="C160" s="209" t="s">
        <v>15</v>
      </c>
      <c r="D160" s="209"/>
      <c r="E160" s="209"/>
      <c r="F160" s="214"/>
      <c r="G160" s="223">
        <f>G161+G169+G177+G166</f>
        <v>2420000</v>
      </c>
      <c r="H160" s="284">
        <f>H161+H169+H177+H166</f>
        <v>3974060</v>
      </c>
    </row>
    <row r="161" spans="1:8" x14ac:dyDescent="0.3">
      <c r="A161" s="212"/>
      <c r="B161" s="209" t="s">
        <v>16</v>
      </c>
      <c r="C161" s="209"/>
      <c r="D161" s="209" t="s">
        <v>17</v>
      </c>
      <c r="E161" s="219"/>
      <c r="F161" s="214"/>
      <c r="G161" s="223">
        <f>G163+G162</f>
        <v>950000</v>
      </c>
      <c r="H161" s="284">
        <f>H163+H162</f>
        <v>1250000</v>
      </c>
    </row>
    <row r="162" spans="1:8" x14ac:dyDescent="0.3">
      <c r="A162" s="212"/>
      <c r="B162" s="209"/>
      <c r="C162" s="214" t="s">
        <v>18</v>
      </c>
      <c r="D162" s="214" t="s">
        <v>361</v>
      </c>
      <c r="E162" s="219"/>
      <c r="F162" s="214"/>
      <c r="G162" s="218">
        <v>300000</v>
      </c>
      <c r="H162" s="286">
        <v>300000</v>
      </c>
    </row>
    <row r="163" spans="1:8" x14ac:dyDescent="0.3">
      <c r="A163" s="212"/>
      <c r="B163" s="214"/>
      <c r="C163" s="214" t="s">
        <v>21</v>
      </c>
      <c r="D163" s="214" t="s">
        <v>22</v>
      </c>
      <c r="E163" s="214"/>
      <c r="F163" s="214"/>
      <c r="G163" s="218">
        <f>SUM(G164:G165)</f>
        <v>650000</v>
      </c>
      <c r="H163" s="286">
        <f>SUM(H164:H165)</f>
        <v>950000</v>
      </c>
    </row>
    <row r="164" spans="1:8" x14ac:dyDescent="0.3">
      <c r="A164" s="208"/>
      <c r="B164" s="209"/>
      <c r="C164" s="209"/>
      <c r="D164" s="209"/>
      <c r="E164" s="214" t="s">
        <v>99</v>
      </c>
      <c r="F164" s="214"/>
      <c r="G164" s="218">
        <v>450000</v>
      </c>
      <c r="H164" s="286">
        <v>450000</v>
      </c>
    </row>
    <row r="165" spans="1:8" x14ac:dyDescent="0.3">
      <c r="A165" s="208"/>
      <c r="B165" s="209"/>
      <c r="C165" s="209"/>
      <c r="D165" s="209"/>
      <c r="E165" s="214" t="s">
        <v>100</v>
      </c>
      <c r="F165" s="214"/>
      <c r="G165" s="218">
        <v>200000</v>
      </c>
      <c r="H165" s="286">
        <v>500000</v>
      </c>
    </row>
    <row r="166" spans="1:8" x14ac:dyDescent="0.3">
      <c r="A166" s="212"/>
      <c r="B166" s="209" t="s">
        <v>26</v>
      </c>
      <c r="C166" s="209"/>
      <c r="D166" s="209" t="s">
        <v>27</v>
      </c>
      <c r="E166" s="209"/>
      <c r="F166" s="214"/>
      <c r="G166" s="223">
        <f>G167</f>
        <v>60000</v>
      </c>
      <c r="H166" s="284">
        <f>H167</f>
        <v>60000</v>
      </c>
    </row>
    <row r="167" spans="1:8" x14ac:dyDescent="0.3">
      <c r="A167" s="212"/>
      <c r="B167" s="214"/>
      <c r="C167" s="214" t="s">
        <v>30</v>
      </c>
      <c r="D167" s="214" t="s">
        <v>31</v>
      </c>
      <c r="E167" s="214"/>
      <c r="F167" s="214"/>
      <c r="G167" s="218">
        <f>G168</f>
        <v>60000</v>
      </c>
      <c r="H167" s="286">
        <f>H168</f>
        <v>60000</v>
      </c>
    </row>
    <row r="168" spans="1:8" x14ac:dyDescent="0.3">
      <c r="A168" s="212"/>
      <c r="B168" s="214"/>
      <c r="C168" s="214"/>
      <c r="D168" s="214"/>
      <c r="E168" s="214" t="s">
        <v>32</v>
      </c>
      <c r="F168" s="214"/>
      <c r="G168" s="218">
        <v>60000</v>
      </c>
      <c r="H168" s="286">
        <v>60000</v>
      </c>
    </row>
    <row r="169" spans="1:8" x14ac:dyDescent="0.3">
      <c r="A169" s="212"/>
      <c r="B169" s="209" t="s">
        <v>33</v>
      </c>
      <c r="C169" s="209"/>
      <c r="D169" s="209" t="s">
        <v>34</v>
      </c>
      <c r="E169" s="209"/>
      <c r="F169" s="214"/>
      <c r="G169" s="223">
        <f>G170+G173+G174</f>
        <v>910000</v>
      </c>
      <c r="H169" s="284">
        <f>H170+H173+H174</f>
        <v>2164060</v>
      </c>
    </row>
    <row r="170" spans="1:8" x14ac:dyDescent="0.3">
      <c r="A170" s="212"/>
      <c r="B170" s="214"/>
      <c r="C170" s="214" t="s">
        <v>35</v>
      </c>
      <c r="D170" s="214" t="s">
        <v>36</v>
      </c>
      <c r="E170" s="214"/>
      <c r="F170" s="214"/>
      <c r="G170" s="263">
        <f>SUM(G171:G172)</f>
        <v>110000</v>
      </c>
      <c r="H170" s="372">
        <f>SUM(H171:H172)</f>
        <v>164060</v>
      </c>
    </row>
    <row r="171" spans="1:8" x14ac:dyDescent="0.3">
      <c r="A171" s="212"/>
      <c r="B171" s="214"/>
      <c r="C171" s="214"/>
      <c r="D171" s="214"/>
      <c r="E171" s="214" t="s">
        <v>37</v>
      </c>
      <c r="F171" s="214"/>
      <c r="G171" s="218">
        <v>50000</v>
      </c>
      <c r="H171" s="286">
        <v>70000</v>
      </c>
    </row>
    <row r="172" spans="1:8" x14ac:dyDescent="0.3">
      <c r="A172" s="212"/>
      <c r="B172" s="214"/>
      <c r="C172" s="214"/>
      <c r="D172" s="214"/>
      <c r="E172" s="214" t="s">
        <v>39</v>
      </c>
      <c r="F172" s="214"/>
      <c r="G172" s="218">
        <v>60000</v>
      </c>
      <c r="H172" s="286">
        <v>94060</v>
      </c>
    </row>
    <row r="173" spans="1:8" x14ac:dyDescent="0.3">
      <c r="A173" s="212"/>
      <c r="B173" s="214"/>
      <c r="C173" s="214" t="s">
        <v>40</v>
      </c>
      <c r="D173" s="214" t="s">
        <v>41</v>
      </c>
      <c r="E173" s="214"/>
      <c r="F173" s="214"/>
      <c r="G173" s="218">
        <v>100000</v>
      </c>
      <c r="H173" s="286">
        <v>100000</v>
      </c>
    </row>
    <row r="174" spans="1:8" x14ac:dyDescent="0.3">
      <c r="A174" s="212"/>
      <c r="B174" s="214"/>
      <c r="C174" s="214" t="s">
        <v>42</v>
      </c>
      <c r="D174" s="214" t="s">
        <v>43</v>
      </c>
      <c r="E174" s="214"/>
      <c r="F174" s="214"/>
      <c r="G174" s="218">
        <f>G175+G176</f>
        <v>700000</v>
      </c>
      <c r="H174" s="286">
        <f>H175+H176</f>
        <v>1900000</v>
      </c>
    </row>
    <row r="175" spans="1:8" x14ac:dyDescent="0.3">
      <c r="A175" s="212"/>
      <c r="B175" s="214"/>
      <c r="C175" s="214"/>
      <c r="D175" s="214"/>
      <c r="E175" s="214" t="s">
        <v>44</v>
      </c>
      <c r="F175" s="214"/>
      <c r="G175" s="218">
        <v>600000</v>
      </c>
      <c r="H175" s="286">
        <v>1800000</v>
      </c>
    </row>
    <row r="176" spans="1:8" x14ac:dyDescent="0.3">
      <c r="A176" s="212"/>
      <c r="B176" s="214"/>
      <c r="C176" s="214"/>
      <c r="D176" s="214"/>
      <c r="E176" s="214" t="s">
        <v>101</v>
      </c>
      <c r="F176" s="242"/>
      <c r="G176" s="218">
        <v>100000</v>
      </c>
      <c r="H176" s="286">
        <v>100000</v>
      </c>
    </row>
    <row r="177" spans="1:8" x14ac:dyDescent="0.3">
      <c r="A177" s="212"/>
      <c r="B177" s="209" t="s">
        <v>45</v>
      </c>
      <c r="C177" s="209"/>
      <c r="D177" s="209" t="s">
        <v>46</v>
      </c>
      <c r="E177" s="209"/>
      <c r="F177" s="230"/>
      <c r="G177" s="352">
        <f>SUM(G178:G179)</f>
        <v>500000</v>
      </c>
      <c r="H177" s="373">
        <f>SUM(H178:H179)</f>
        <v>500000</v>
      </c>
    </row>
    <row r="178" spans="1:8" x14ac:dyDescent="0.3">
      <c r="A178" s="212"/>
      <c r="B178" s="214"/>
      <c r="C178" s="214" t="s">
        <v>47</v>
      </c>
      <c r="D178" s="214" t="s">
        <v>48</v>
      </c>
      <c r="E178" s="213"/>
      <c r="F178" s="222"/>
      <c r="G178" s="218">
        <v>400000</v>
      </c>
      <c r="H178" s="286">
        <v>400000</v>
      </c>
    </row>
    <row r="179" spans="1:8" x14ac:dyDescent="0.3">
      <c r="A179" s="264"/>
      <c r="B179" s="214"/>
      <c r="C179" s="230"/>
      <c r="D179" s="214" t="s">
        <v>102</v>
      </c>
      <c r="E179" s="213"/>
      <c r="F179" s="222"/>
      <c r="G179" s="218">
        <v>100000</v>
      </c>
      <c r="H179" s="286">
        <v>100000</v>
      </c>
    </row>
    <row r="180" spans="1:8" x14ac:dyDescent="0.3">
      <c r="A180" s="224" t="s">
        <v>71</v>
      </c>
      <c r="B180" s="214"/>
      <c r="C180" s="225" t="s">
        <v>72</v>
      </c>
      <c r="D180" s="214"/>
      <c r="E180" s="213"/>
      <c r="F180" s="222"/>
      <c r="G180" s="223">
        <v>0</v>
      </c>
      <c r="H180" s="284">
        <f>H181+H182</f>
        <v>15906145</v>
      </c>
    </row>
    <row r="181" spans="1:8" x14ac:dyDescent="0.3">
      <c r="A181" s="212"/>
      <c r="B181" s="213"/>
      <c r="C181" s="222" t="s">
        <v>73</v>
      </c>
      <c r="D181" s="226"/>
      <c r="E181" s="213" t="s">
        <v>436</v>
      </c>
      <c r="F181" s="222"/>
      <c r="G181" s="218">
        <v>0</v>
      </c>
      <c r="H181" s="286">
        <v>12524524</v>
      </c>
    </row>
    <row r="182" spans="1:8" x14ac:dyDescent="0.3">
      <c r="A182" s="212"/>
      <c r="B182" s="213"/>
      <c r="C182" s="222" t="s">
        <v>75</v>
      </c>
      <c r="D182" s="226"/>
      <c r="E182" s="213" t="s">
        <v>76</v>
      </c>
      <c r="F182" s="222"/>
      <c r="G182" s="218">
        <v>0</v>
      </c>
      <c r="H182" s="286">
        <v>3381621</v>
      </c>
    </row>
    <row r="183" spans="1:8" x14ac:dyDescent="0.3">
      <c r="A183" s="234" t="s">
        <v>392</v>
      </c>
      <c r="B183" s="433"/>
      <c r="C183" s="433"/>
      <c r="D183" s="433"/>
      <c r="E183" s="430"/>
      <c r="F183" s="434"/>
      <c r="G183" s="435">
        <f>G187+G184</f>
        <v>300000</v>
      </c>
      <c r="H183" s="435">
        <f>H187+H184</f>
        <v>450000</v>
      </c>
    </row>
    <row r="184" spans="1:8" s="431" customFormat="1" x14ac:dyDescent="0.3">
      <c r="A184" s="432" t="s">
        <v>14</v>
      </c>
      <c r="B184" s="255"/>
      <c r="C184" s="255" t="s">
        <v>15</v>
      </c>
      <c r="D184" s="440"/>
      <c r="E184" s="440"/>
      <c r="F184" s="441"/>
      <c r="G184" s="442">
        <f>G185</f>
        <v>0</v>
      </c>
      <c r="H184" s="442">
        <f>H185</f>
        <v>150000</v>
      </c>
    </row>
    <row r="185" spans="1:8" s="431" customFormat="1" x14ac:dyDescent="0.3">
      <c r="A185" s="212"/>
      <c r="B185" s="209" t="s">
        <v>33</v>
      </c>
      <c r="C185" s="209"/>
      <c r="D185" s="209" t="s">
        <v>34</v>
      </c>
      <c r="E185" s="440"/>
      <c r="F185" s="441"/>
      <c r="G185" s="442">
        <f>G186</f>
        <v>0</v>
      </c>
      <c r="H185" s="442">
        <f>H186</f>
        <v>150000</v>
      </c>
    </row>
    <row r="186" spans="1:8" s="431" customFormat="1" x14ac:dyDescent="0.3">
      <c r="A186" s="212"/>
      <c r="B186" s="214"/>
      <c r="C186" s="214" t="s">
        <v>42</v>
      </c>
      <c r="D186" s="214" t="s">
        <v>43</v>
      </c>
      <c r="E186" s="440"/>
      <c r="F186" s="441"/>
      <c r="G186" s="443">
        <v>0</v>
      </c>
      <c r="H186" s="443">
        <v>150000</v>
      </c>
    </row>
    <row r="187" spans="1:8" x14ac:dyDescent="0.3">
      <c r="A187" s="224" t="s">
        <v>71</v>
      </c>
      <c r="B187" s="436"/>
      <c r="C187" s="437"/>
      <c r="D187" s="438" t="s">
        <v>72</v>
      </c>
      <c r="E187" s="439"/>
      <c r="F187" s="246"/>
      <c r="G187" s="253">
        <f>G188+G189</f>
        <v>300000</v>
      </c>
      <c r="H187" s="368">
        <f>H188+H189</f>
        <v>300000</v>
      </c>
    </row>
    <row r="188" spans="1:8" x14ac:dyDescent="0.3">
      <c r="A188" s="233"/>
      <c r="B188" s="222" t="s">
        <v>96</v>
      </c>
      <c r="C188" s="232"/>
      <c r="D188" s="232" t="s">
        <v>393</v>
      </c>
      <c r="E188" s="222"/>
      <c r="F188" s="222"/>
      <c r="G188" s="218">
        <v>236220</v>
      </c>
      <c r="H188" s="286">
        <v>236220</v>
      </c>
    </row>
    <row r="189" spans="1:8" x14ac:dyDescent="0.3">
      <c r="A189" s="233"/>
      <c r="B189" s="222" t="s">
        <v>96</v>
      </c>
      <c r="C189" s="232"/>
      <c r="D189" s="232" t="s">
        <v>76</v>
      </c>
      <c r="E189" s="222"/>
      <c r="F189" s="222"/>
      <c r="G189" s="218">
        <v>63780</v>
      </c>
      <c r="H189" s="286">
        <v>63780</v>
      </c>
    </row>
    <row r="190" spans="1:8" x14ac:dyDescent="0.3">
      <c r="A190" s="234" t="s">
        <v>103</v>
      </c>
      <c r="B190" s="249"/>
      <c r="C190" s="248"/>
      <c r="D190" s="249"/>
      <c r="E190" s="249"/>
      <c r="F190" s="251">
        <v>1</v>
      </c>
      <c r="G190" s="265">
        <f>G191+G197+G200</f>
        <v>10100028</v>
      </c>
      <c r="H190" s="374">
        <f>H191+H197+H200</f>
        <v>10203026</v>
      </c>
    </row>
    <row r="191" spans="1:8" x14ac:dyDescent="0.3">
      <c r="A191" s="208" t="s">
        <v>5</v>
      </c>
      <c r="B191" s="209"/>
      <c r="C191" s="209" t="s">
        <v>6</v>
      </c>
      <c r="D191" s="209"/>
      <c r="E191" s="209"/>
      <c r="F191" s="214"/>
      <c r="G191" s="223">
        <f>G192</f>
        <v>7596103</v>
      </c>
      <c r="H191" s="284">
        <f>H192</f>
        <v>7619101</v>
      </c>
    </row>
    <row r="192" spans="1:8" x14ac:dyDescent="0.3">
      <c r="A192" s="212"/>
      <c r="B192" s="209" t="s">
        <v>87</v>
      </c>
      <c r="C192" s="209"/>
      <c r="D192" s="209" t="s">
        <v>88</v>
      </c>
      <c r="E192" s="209"/>
      <c r="F192" s="214"/>
      <c r="G192" s="223">
        <f>SUM(G193:G196)</f>
        <v>7596103</v>
      </c>
      <c r="H192" s="284">
        <f>SUM(H193:H196)</f>
        <v>7619101</v>
      </c>
    </row>
    <row r="193" spans="1:8" x14ac:dyDescent="0.3">
      <c r="A193" s="252"/>
      <c r="B193" s="214"/>
      <c r="C193" s="214" t="s">
        <v>89</v>
      </c>
      <c r="D193" s="214" t="s">
        <v>90</v>
      </c>
      <c r="E193" s="214"/>
      <c r="F193" s="214"/>
      <c r="G193" s="218">
        <v>6859051</v>
      </c>
      <c r="H193" s="286">
        <v>6859051</v>
      </c>
    </row>
    <row r="194" spans="1:8" x14ac:dyDescent="0.3">
      <c r="A194" s="252"/>
      <c r="B194" s="214"/>
      <c r="C194" s="214" t="s">
        <v>91</v>
      </c>
      <c r="D194" s="214" t="s">
        <v>104</v>
      </c>
      <c r="E194" s="214"/>
      <c r="F194" s="214"/>
      <c r="G194" s="218">
        <v>579756</v>
      </c>
      <c r="H194" s="286">
        <v>579756</v>
      </c>
    </row>
    <row r="195" spans="1:8" x14ac:dyDescent="0.3">
      <c r="A195" s="212"/>
      <c r="B195" s="214"/>
      <c r="C195" s="214" t="s">
        <v>105</v>
      </c>
      <c r="D195" s="214" t="s">
        <v>106</v>
      </c>
      <c r="E195" s="214"/>
      <c r="F195" s="214"/>
      <c r="G195" s="218">
        <v>96000</v>
      </c>
      <c r="H195" s="286">
        <v>96000</v>
      </c>
    </row>
    <row r="196" spans="1:8" x14ac:dyDescent="0.3">
      <c r="A196" s="212"/>
      <c r="B196" s="214"/>
      <c r="C196" s="214" t="s">
        <v>107</v>
      </c>
      <c r="D196" s="214" t="s">
        <v>108</v>
      </c>
      <c r="E196" s="214"/>
      <c r="F196" s="214"/>
      <c r="G196" s="218">
        <v>61296</v>
      </c>
      <c r="H196" s="286">
        <v>84294</v>
      </c>
    </row>
    <row r="197" spans="1:8" x14ac:dyDescent="0.3">
      <c r="A197" s="208" t="s">
        <v>11</v>
      </c>
      <c r="B197" s="209"/>
      <c r="C197" s="209" t="s">
        <v>12</v>
      </c>
      <c r="D197" s="216"/>
      <c r="E197" s="216"/>
      <c r="F197" s="214"/>
      <c r="G197" s="223">
        <f>SUM(G198:G199)</f>
        <v>993925</v>
      </c>
      <c r="H197" s="284">
        <f>SUM(H198:H199)</f>
        <v>993925</v>
      </c>
    </row>
    <row r="198" spans="1:8" x14ac:dyDescent="0.3">
      <c r="A198" s="212"/>
      <c r="B198" s="214"/>
      <c r="C198" s="214"/>
      <c r="D198" s="214" t="s">
        <v>13</v>
      </c>
      <c r="E198" s="214"/>
      <c r="F198" s="214"/>
      <c r="G198" s="218">
        <v>979525</v>
      </c>
      <c r="H198" s="286">
        <v>979525</v>
      </c>
    </row>
    <row r="199" spans="1:8" x14ac:dyDescent="0.3">
      <c r="A199" s="212"/>
      <c r="B199" s="214"/>
      <c r="C199" s="214"/>
      <c r="D199" s="214" t="s">
        <v>109</v>
      </c>
      <c r="E199" s="214"/>
      <c r="F199" s="214"/>
      <c r="G199" s="218">
        <v>14400</v>
      </c>
      <c r="H199" s="286">
        <v>14400</v>
      </c>
    </row>
    <row r="200" spans="1:8" x14ac:dyDescent="0.3">
      <c r="A200" s="208" t="s">
        <v>14</v>
      </c>
      <c r="B200" s="209"/>
      <c r="C200" s="209" t="s">
        <v>15</v>
      </c>
      <c r="D200" s="209"/>
      <c r="E200" s="209"/>
      <c r="F200" s="214"/>
      <c r="G200" s="223">
        <f>G201+J203+G211+G217+G220+G208</f>
        <v>1510000</v>
      </c>
      <c r="H200" s="284">
        <f>H201+K203+H211+H217+H220+H208</f>
        <v>1590000</v>
      </c>
    </row>
    <row r="201" spans="1:8" x14ac:dyDescent="0.3">
      <c r="A201" s="212"/>
      <c r="B201" s="209" t="s">
        <v>16</v>
      </c>
      <c r="C201" s="209"/>
      <c r="D201" s="209" t="s">
        <v>17</v>
      </c>
      <c r="E201" s="219"/>
      <c r="F201" s="214"/>
      <c r="G201" s="223">
        <f>G202+G205</f>
        <v>160000</v>
      </c>
      <c r="H201" s="284">
        <f>H202+H205</f>
        <v>160000</v>
      </c>
    </row>
    <row r="202" spans="1:8" x14ac:dyDescent="0.3">
      <c r="A202" s="212"/>
      <c r="B202" s="214"/>
      <c r="C202" s="214" t="s">
        <v>18</v>
      </c>
      <c r="D202" s="214" t="s">
        <v>19</v>
      </c>
      <c r="E202" s="220"/>
      <c r="F202" s="214"/>
      <c r="G202" s="218">
        <f>G203+G204</f>
        <v>80000</v>
      </c>
      <c r="H202" s="286">
        <f>H203+H204</f>
        <v>80000</v>
      </c>
    </row>
    <row r="203" spans="1:8" x14ac:dyDescent="0.3">
      <c r="A203" s="212"/>
      <c r="B203" s="214"/>
      <c r="C203" s="214"/>
      <c r="D203" s="214"/>
      <c r="E203" s="220" t="s">
        <v>110</v>
      </c>
      <c r="F203" s="214"/>
      <c r="G203" s="218">
        <v>20000</v>
      </c>
      <c r="H203" s="286">
        <v>20000</v>
      </c>
    </row>
    <row r="204" spans="1:8" x14ac:dyDescent="0.3">
      <c r="A204" s="212"/>
      <c r="B204" s="214"/>
      <c r="C204" s="214"/>
      <c r="D204" s="214"/>
      <c r="E204" s="220" t="s">
        <v>20</v>
      </c>
      <c r="F204" s="214"/>
      <c r="G204" s="218">
        <v>60000</v>
      </c>
      <c r="H204" s="286">
        <v>60000</v>
      </c>
    </row>
    <row r="205" spans="1:8" x14ac:dyDescent="0.3">
      <c r="A205" s="212"/>
      <c r="B205" s="214"/>
      <c r="C205" s="214" t="s">
        <v>21</v>
      </c>
      <c r="D205" s="214" t="s">
        <v>22</v>
      </c>
      <c r="E205" s="214"/>
      <c r="F205" s="214"/>
      <c r="G205" s="218">
        <f>G206+G207</f>
        <v>80000</v>
      </c>
      <c r="H205" s="286">
        <f>H206+H207</f>
        <v>80000</v>
      </c>
    </row>
    <row r="206" spans="1:8" x14ac:dyDescent="0.3">
      <c r="A206" s="208"/>
      <c r="B206" s="209"/>
      <c r="C206" s="209"/>
      <c r="D206" s="209"/>
      <c r="E206" s="214" t="s">
        <v>23</v>
      </c>
      <c r="F206" s="214"/>
      <c r="G206" s="218">
        <v>40000</v>
      </c>
      <c r="H206" s="286">
        <v>40000</v>
      </c>
    </row>
    <row r="207" spans="1:8" x14ac:dyDescent="0.3">
      <c r="A207" s="208"/>
      <c r="B207" s="209"/>
      <c r="C207" s="209"/>
      <c r="D207" s="209"/>
      <c r="E207" s="214" t="s">
        <v>111</v>
      </c>
      <c r="F207" s="214"/>
      <c r="G207" s="218">
        <v>40000</v>
      </c>
      <c r="H207" s="286">
        <v>40000</v>
      </c>
    </row>
    <row r="208" spans="1:8" x14ac:dyDescent="0.3">
      <c r="A208" s="212"/>
      <c r="B208" s="209" t="s">
        <v>26</v>
      </c>
      <c r="C208" s="209"/>
      <c r="D208" s="209" t="s">
        <v>27</v>
      </c>
      <c r="E208" s="209"/>
      <c r="F208" s="214"/>
      <c r="G208" s="223">
        <f>G209</f>
        <v>50000</v>
      </c>
      <c r="H208" s="284">
        <f>H209</f>
        <v>50000</v>
      </c>
    </row>
    <row r="209" spans="1:8" x14ac:dyDescent="0.3">
      <c r="A209" s="212"/>
      <c r="B209" s="214"/>
      <c r="C209" s="214" t="s">
        <v>30</v>
      </c>
      <c r="D209" s="214" t="s">
        <v>31</v>
      </c>
      <c r="E209" s="214"/>
      <c r="F209" s="214"/>
      <c r="G209" s="218">
        <f>G210</f>
        <v>50000</v>
      </c>
      <c r="H209" s="286">
        <f>H210</f>
        <v>50000</v>
      </c>
    </row>
    <row r="210" spans="1:8" x14ac:dyDescent="0.3">
      <c r="A210" s="212"/>
      <c r="B210" s="214"/>
      <c r="C210" s="214"/>
      <c r="D210" s="214"/>
      <c r="E210" s="214" t="s">
        <v>32</v>
      </c>
      <c r="F210" s="214"/>
      <c r="G210" s="218">
        <v>50000</v>
      </c>
      <c r="H210" s="286">
        <v>50000</v>
      </c>
    </row>
    <row r="211" spans="1:8" x14ac:dyDescent="0.3">
      <c r="A211" s="212"/>
      <c r="B211" s="209" t="s">
        <v>33</v>
      </c>
      <c r="C211" s="209"/>
      <c r="D211" s="209" t="s">
        <v>34</v>
      </c>
      <c r="E211" s="209"/>
      <c r="F211" s="214"/>
      <c r="G211" s="223">
        <f>G214+G215+G213</f>
        <v>1040000</v>
      </c>
      <c r="H211" s="284">
        <f>H214+H215+H213</f>
        <v>1120000</v>
      </c>
    </row>
    <row r="212" spans="1:8" x14ac:dyDescent="0.3">
      <c r="A212" s="212"/>
      <c r="B212" s="209"/>
      <c r="C212" s="214" t="s">
        <v>35</v>
      </c>
      <c r="D212" s="214" t="s">
        <v>36</v>
      </c>
      <c r="E212" s="209"/>
      <c r="F212" s="214"/>
      <c r="G212" s="218">
        <f>SUM(G213)</f>
        <v>160000</v>
      </c>
      <c r="H212" s="286">
        <f>SUM(H213)</f>
        <v>160000</v>
      </c>
    </row>
    <row r="213" spans="1:8" x14ac:dyDescent="0.3">
      <c r="A213" s="212"/>
      <c r="B213" s="209"/>
      <c r="C213" s="214"/>
      <c r="D213" s="214" t="s">
        <v>112</v>
      </c>
      <c r="E213" s="209"/>
      <c r="F213" s="214"/>
      <c r="G213" s="218">
        <v>160000</v>
      </c>
      <c r="H213" s="286">
        <v>160000</v>
      </c>
    </row>
    <row r="214" spans="1:8" x14ac:dyDescent="0.3">
      <c r="A214" s="212"/>
      <c r="B214" s="214"/>
      <c r="C214" s="214" t="s">
        <v>40</v>
      </c>
      <c r="D214" s="214" t="s">
        <v>41</v>
      </c>
      <c r="E214" s="214"/>
      <c r="F214" s="214"/>
      <c r="G214" s="218">
        <v>80000</v>
      </c>
      <c r="H214" s="286">
        <v>80000</v>
      </c>
    </row>
    <row r="215" spans="1:8" x14ac:dyDescent="0.3">
      <c r="A215" s="212"/>
      <c r="B215" s="214"/>
      <c r="C215" s="214" t="s">
        <v>42</v>
      </c>
      <c r="D215" s="214" t="s">
        <v>43</v>
      </c>
      <c r="E215" s="214"/>
      <c r="F215" s="214"/>
      <c r="G215" s="218">
        <f>SUM(G216:G216)</f>
        <v>800000</v>
      </c>
      <c r="H215" s="286">
        <f>SUM(H216:H216)</f>
        <v>880000</v>
      </c>
    </row>
    <row r="216" spans="1:8" x14ac:dyDescent="0.3">
      <c r="A216" s="212"/>
      <c r="B216" s="214"/>
      <c r="C216" s="214"/>
      <c r="D216" s="214"/>
      <c r="E216" s="214" t="s">
        <v>44</v>
      </c>
      <c r="F216" s="214"/>
      <c r="G216" s="218">
        <v>800000</v>
      </c>
      <c r="H216" s="286">
        <v>880000</v>
      </c>
    </row>
    <row r="217" spans="1:8" x14ac:dyDescent="0.3">
      <c r="A217" s="212"/>
      <c r="B217" s="209" t="s">
        <v>113</v>
      </c>
      <c r="C217" s="209"/>
      <c r="D217" s="209" t="s">
        <v>114</v>
      </c>
      <c r="E217" s="209"/>
      <c r="F217" s="214"/>
      <c r="G217" s="223">
        <f>G218</f>
        <v>70000</v>
      </c>
      <c r="H217" s="284">
        <f>H218</f>
        <v>70000</v>
      </c>
    </row>
    <row r="218" spans="1:8" x14ac:dyDescent="0.3">
      <c r="A218" s="212"/>
      <c r="B218" s="214"/>
      <c r="C218" s="214" t="s">
        <v>115</v>
      </c>
      <c r="D218" s="214" t="s">
        <v>116</v>
      </c>
      <c r="E218" s="214"/>
      <c r="F218" s="214"/>
      <c r="G218" s="218">
        <f t="shared" ref="G218:H218" si="4">G219</f>
        <v>70000</v>
      </c>
      <c r="H218" s="286">
        <f t="shared" si="4"/>
        <v>70000</v>
      </c>
    </row>
    <row r="219" spans="1:8" x14ac:dyDescent="0.3">
      <c r="A219" s="212"/>
      <c r="B219" s="214"/>
      <c r="C219" s="214"/>
      <c r="D219" s="214"/>
      <c r="E219" s="214" t="s">
        <v>117</v>
      </c>
      <c r="F219" s="214"/>
      <c r="G219" s="218">
        <v>70000</v>
      </c>
      <c r="H219" s="286">
        <v>70000</v>
      </c>
    </row>
    <row r="220" spans="1:8" x14ac:dyDescent="0.3">
      <c r="A220" s="212"/>
      <c r="B220" s="209" t="s">
        <v>45</v>
      </c>
      <c r="C220" s="209"/>
      <c r="D220" s="209" t="s">
        <v>46</v>
      </c>
      <c r="E220" s="209"/>
      <c r="F220" s="214"/>
      <c r="G220" s="223">
        <f>G221+G222+G223</f>
        <v>190000</v>
      </c>
      <c r="H220" s="284">
        <f>H221+H222+H223</f>
        <v>190000</v>
      </c>
    </row>
    <row r="221" spans="1:8" x14ac:dyDescent="0.3">
      <c r="A221" s="212"/>
      <c r="B221" s="214"/>
      <c r="C221" s="214" t="s">
        <v>47</v>
      </c>
      <c r="D221" s="214" t="s">
        <v>48</v>
      </c>
      <c r="E221" s="214"/>
      <c r="F221" s="214"/>
      <c r="G221" s="218">
        <v>150000</v>
      </c>
      <c r="H221" s="286">
        <v>150000</v>
      </c>
    </row>
    <row r="222" spans="1:8" x14ac:dyDescent="0.3">
      <c r="A222" s="212"/>
      <c r="B222" s="214"/>
      <c r="C222" s="214" t="s">
        <v>49</v>
      </c>
      <c r="D222" s="214" t="s">
        <v>50</v>
      </c>
      <c r="E222" s="214"/>
      <c r="F222" s="214"/>
      <c r="G222" s="218">
        <v>10000</v>
      </c>
      <c r="H222" s="286">
        <v>10000</v>
      </c>
    </row>
    <row r="223" spans="1:8" x14ac:dyDescent="0.3">
      <c r="A223" s="212"/>
      <c r="B223" s="214"/>
      <c r="C223" s="214" t="s">
        <v>49</v>
      </c>
      <c r="D223" s="214" t="s">
        <v>51</v>
      </c>
      <c r="E223" s="214"/>
      <c r="F223" s="214"/>
      <c r="G223" s="218">
        <v>30000</v>
      </c>
      <c r="H223" s="286">
        <v>30000</v>
      </c>
    </row>
    <row r="224" spans="1:8" x14ac:dyDescent="0.3">
      <c r="A224" s="234" t="s">
        <v>118</v>
      </c>
      <c r="B224" s="248"/>
      <c r="C224" s="248"/>
      <c r="D224" s="248"/>
      <c r="E224" s="248"/>
      <c r="F224" s="248"/>
      <c r="G224" s="265">
        <f>G225</f>
        <v>865000</v>
      </c>
      <c r="H224" s="374">
        <f>H225+H237</f>
        <v>15126352</v>
      </c>
    </row>
    <row r="225" spans="1:8" x14ac:dyDescent="0.3">
      <c r="A225" s="208" t="s">
        <v>14</v>
      </c>
      <c r="B225" s="209"/>
      <c r="C225" s="209" t="s">
        <v>15</v>
      </c>
      <c r="D225" s="209"/>
      <c r="E225" s="209"/>
      <c r="F225" s="209"/>
      <c r="G225" s="223">
        <f>G226+G229+G235</f>
        <v>865000</v>
      </c>
      <c r="H225" s="284">
        <f>H226+H229+H235</f>
        <v>985000</v>
      </c>
    </row>
    <row r="226" spans="1:8" x14ac:dyDescent="0.3">
      <c r="A226" s="212"/>
      <c r="B226" s="209" t="s">
        <v>16</v>
      </c>
      <c r="C226" s="209"/>
      <c r="D226" s="209" t="s">
        <v>17</v>
      </c>
      <c r="E226" s="219"/>
      <c r="F226" s="209"/>
      <c r="G226" s="223">
        <f t="shared" ref="G226:H227" si="5">G227</f>
        <v>65000</v>
      </c>
      <c r="H226" s="284">
        <f t="shared" si="5"/>
        <v>65000</v>
      </c>
    </row>
    <row r="227" spans="1:8" x14ac:dyDescent="0.3">
      <c r="A227" s="212"/>
      <c r="B227" s="214"/>
      <c r="C227" s="214" t="s">
        <v>21</v>
      </c>
      <c r="D227" s="214" t="s">
        <v>22</v>
      </c>
      <c r="E227" s="214"/>
      <c r="F227" s="214"/>
      <c r="G227" s="218">
        <f t="shared" si="5"/>
        <v>65000</v>
      </c>
      <c r="H227" s="286">
        <f t="shared" si="5"/>
        <v>65000</v>
      </c>
    </row>
    <row r="228" spans="1:8" x14ac:dyDescent="0.3">
      <c r="A228" s="208"/>
      <c r="B228" s="209"/>
      <c r="C228" s="209"/>
      <c r="D228" s="209"/>
      <c r="E228" s="214" t="s">
        <v>119</v>
      </c>
      <c r="F228" s="214"/>
      <c r="G228" s="218">
        <v>65000</v>
      </c>
      <c r="H228" s="286">
        <v>65000</v>
      </c>
    </row>
    <row r="229" spans="1:8" x14ac:dyDescent="0.3">
      <c r="A229" s="212"/>
      <c r="B229" s="209" t="s">
        <v>33</v>
      </c>
      <c r="C229" s="209"/>
      <c r="D229" s="209" t="s">
        <v>34</v>
      </c>
      <c r="E229" s="209"/>
      <c r="F229" s="214"/>
      <c r="G229" s="223">
        <f>G230+G232+G233</f>
        <v>650000</v>
      </c>
      <c r="H229" s="284">
        <f>H230+H232+H233</f>
        <v>770000</v>
      </c>
    </row>
    <row r="230" spans="1:8" x14ac:dyDescent="0.3">
      <c r="A230" s="212"/>
      <c r="B230" s="214"/>
      <c r="C230" s="214" t="s">
        <v>35</v>
      </c>
      <c r="D230" s="214" t="s">
        <v>36</v>
      </c>
      <c r="E230" s="214"/>
      <c r="F230" s="214"/>
      <c r="G230" s="218">
        <f>SUM(G231:G231)</f>
        <v>200000</v>
      </c>
      <c r="H230" s="286">
        <f>SUM(H231:H231)</f>
        <v>200000</v>
      </c>
    </row>
    <row r="231" spans="1:8" x14ac:dyDescent="0.3">
      <c r="A231" s="212"/>
      <c r="B231" s="214"/>
      <c r="C231" s="214"/>
      <c r="D231" s="214"/>
      <c r="E231" s="214" t="s">
        <v>37</v>
      </c>
      <c r="F231" s="214"/>
      <c r="G231" s="218">
        <v>200000</v>
      </c>
      <c r="H231" s="286">
        <v>200000</v>
      </c>
    </row>
    <row r="232" spans="1:8" x14ac:dyDescent="0.3">
      <c r="A232" s="212"/>
      <c r="B232" s="214"/>
      <c r="C232" s="214" t="s">
        <v>40</v>
      </c>
      <c r="D232" s="214" t="s">
        <v>41</v>
      </c>
      <c r="E232" s="214"/>
      <c r="F232" s="214"/>
      <c r="G232" s="218">
        <v>250000</v>
      </c>
      <c r="H232" s="286">
        <v>250000</v>
      </c>
    </row>
    <row r="233" spans="1:8" x14ac:dyDescent="0.3">
      <c r="A233" s="212"/>
      <c r="B233" s="214"/>
      <c r="C233" s="214" t="s">
        <v>42</v>
      </c>
      <c r="D233" s="214" t="s">
        <v>43</v>
      </c>
      <c r="E233" s="214"/>
      <c r="F233" s="214"/>
      <c r="G233" s="218">
        <f>G234</f>
        <v>200000</v>
      </c>
      <c r="H233" s="286">
        <f>H234</f>
        <v>320000</v>
      </c>
    </row>
    <row r="234" spans="1:8" x14ac:dyDescent="0.3">
      <c r="A234" s="212"/>
      <c r="B234" s="214"/>
      <c r="C234" s="214"/>
      <c r="D234" s="214"/>
      <c r="E234" s="214" t="s">
        <v>44</v>
      </c>
      <c r="F234" s="214"/>
      <c r="G234" s="218">
        <v>200000</v>
      </c>
      <c r="H234" s="286">
        <v>320000</v>
      </c>
    </row>
    <row r="235" spans="1:8" x14ac:dyDescent="0.3">
      <c r="A235" s="212"/>
      <c r="B235" s="209" t="s">
        <v>45</v>
      </c>
      <c r="C235" s="209"/>
      <c r="D235" s="209" t="s">
        <v>46</v>
      </c>
      <c r="E235" s="209"/>
      <c r="F235" s="214"/>
      <c r="G235" s="223">
        <f>G236</f>
        <v>150000</v>
      </c>
      <c r="H235" s="284">
        <f>H236</f>
        <v>150000</v>
      </c>
    </row>
    <row r="236" spans="1:8" x14ac:dyDescent="0.3">
      <c r="A236" s="212"/>
      <c r="B236" s="214"/>
      <c r="C236" s="214" t="s">
        <v>47</v>
      </c>
      <c r="D236" s="214" t="s">
        <v>48</v>
      </c>
      <c r="E236" s="214"/>
      <c r="F236" s="214"/>
      <c r="G236" s="218">
        <v>150000</v>
      </c>
      <c r="H236" s="286">
        <v>150000</v>
      </c>
    </row>
    <row r="237" spans="1:8" x14ac:dyDescent="0.3">
      <c r="A237" s="224" t="s">
        <v>126</v>
      </c>
      <c r="B237" s="227"/>
      <c r="C237" s="228"/>
      <c r="D237" s="229" t="s">
        <v>127</v>
      </c>
      <c r="E237" s="230"/>
      <c r="F237" s="230"/>
      <c r="G237" s="223">
        <v>0</v>
      </c>
      <c r="H237" s="284">
        <f>H238+H239</f>
        <v>14141352</v>
      </c>
    </row>
    <row r="238" spans="1:8" x14ac:dyDescent="0.3">
      <c r="A238" s="231"/>
      <c r="B238" s="222" t="s">
        <v>370</v>
      </c>
      <c r="C238" s="232"/>
      <c r="D238" s="222" t="s">
        <v>437</v>
      </c>
      <c r="E238" s="222"/>
      <c r="F238" s="222"/>
      <c r="G238" s="218">
        <v>0</v>
      </c>
      <c r="H238" s="286">
        <v>11134924</v>
      </c>
    </row>
    <row r="239" spans="1:8" x14ac:dyDescent="0.3">
      <c r="A239" s="231"/>
      <c r="B239" s="222" t="s">
        <v>370</v>
      </c>
      <c r="C239" s="232"/>
      <c r="D239" s="222" t="s">
        <v>438</v>
      </c>
      <c r="E239" s="222"/>
      <c r="F239" s="222"/>
      <c r="G239" s="218">
        <v>0</v>
      </c>
      <c r="H239" s="286">
        <v>3006428</v>
      </c>
    </row>
    <row r="240" spans="1:8" x14ac:dyDescent="0.3">
      <c r="A240" s="234" t="s">
        <v>120</v>
      </c>
      <c r="B240" s="248"/>
      <c r="C240" s="248"/>
      <c r="D240" s="248"/>
      <c r="E240" s="248"/>
      <c r="F240" s="261"/>
      <c r="G240" s="265">
        <f>G241</f>
        <v>25000</v>
      </c>
      <c r="H240" s="374">
        <f>H241</f>
        <v>25000</v>
      </c>
    </row>
    <row r="241" spans="1:8" x14ac:dyDescent="0.3">
      <c r="A241" s="208" t="s">
        <v>14</v>
      </c>
      <c r="B241" s="209"/>
      <c r="C241" s="209" t="s">
        <v>15</v>
      </c>
      <c r="D241" s="209"/>
      <c r="E241" s="209"/>
      <c r="F241" s="266"/>
      <c r="G241" s="223">
        <f>G242+G246</f>
        <v>25000</v>
      </c>
      <c r="H241" s="284">
        <f>H242+H246</f>
        <v>25000</v>
      </c>
    </row>
    <row r="242" spans="1:8" x14ac:dyDescent="0.3">
      <c r="A242" s="212"/>
      <c r="B242" s="209" t="s">
        <v>33</v>
      </c>
      <c r="C242" s="209"/>
      <c r="D242" s="209" t="s">
        <v>34</v>
      </c>
      <c r="E242" s="209"/>
      <c r="F242" s="214"/>
      <c r="G242" s="223">
        <f>G243</f>
        <v>20000</v>
      </c>
      <c r="H242" s="284">
        <f>H243</f>
        <v>20000</v>
      </c>
    </row>
    <row r="243" spans="1:8" x14ac:dyDescent="0.3">
      <c r="A243" s="212"/>
      <c r="B243" s="214"/>
      <c r="C243" s="214" t="s">
        <v>35</v>
      </c>
      <c r="D243" s="214" t="s">
        <v>36</v>
      </c>
      <c r="E243" s="214"/>
      <c r="F243" s="214"/>
      <c r="G243" s="218">
        <f>G244+G245</f>
        <v>20000</v>
      </c>
      <c r="H243" s="286">
        <f>H244+H245</f>
        <v>20000</v>
      </c>
    </row>
    <row r="244" spans="1:8" x14ac:dyDescent="0.3">
      <c r="A244" s="212"/>
      <c r="B244" s="214"/>
      <c r="C244" s="214"/>
      <c r="D244" s="214"/>
      <c r="E244" s="214" t="s">
        <v>37</v>
      </c>
      <c r="F244" s="214"/>
      <c r="G244" s="218">
        <v>10000</v>
      </c>
      <c r="H244" s="286">
        <v>10000</v>
      </c>
    </row>
    <row r="245" spans="1:8" x14ac:dyDescent="0.3">
      <c r="A245" s="212"/>
      <c r="B245" s="214"/>
      <c r="C245" s="214"/>
      <c r="D245" s="214"/>
      <c r="E245" s="214" t="s">
        <v>39</v>
      </c>
      <c r="F245" s="214"/>
      <c r="G245" s="218">
        <v>10000</v>
      </c>
      <c r="H245" s="286">
        <v>10000</v>
      </c>
    </row>
    <row r="246" spans="1:8" x14ac:dyDescent="0.3">
      <c r="A246" s="212"/>
      <c r="B246" s="209" t="s">
        <v>45</v>
      </c>
      <c r="C246" s="209"/>
      <c r="D246" s="209" t="s">
        <v>46</v>
      </c>
      <c r="E246" s="209"/>
      <c r="F246" s="214"/>
      <c r="G246" s="223">
        <f>SUM(G247)</f>
        <v>5000</v>
      </c>
      <c r="H246" s="284">
        <f>SUM(H247)</f>
        <v>5000</v>
      </c>
    </row>
    <row r="247" spans="1:8" x14ac:dyDescent="0.3">
      <c r="A247" s="212"/>
      <c r="B247" s="214"/>
      <c r="C247" s="214" t="s">
        <v>47</v>
      </c>
      <c r="D247" s="214" t="s">
        <v>48</v>
      </c>
      <c r="E247" s="214"/>
      <c r="F247" s="214"/>
      <c r="G247" s="218">
        <v>5000</v>
      </c>
      <c r="H247" s="286">
        <v>5000</v>
      </c>
    </row>
    <row r="248" spans="1:8" x14ac:dyDescent="0.3">
      <c r="A248" s="234" t="s">
        <v>121</v>
      </c>
      <c r="B248" s="248"/>
      <c r="C248" s="248"/>
      <c r="D248" s="248"/>
      <c r="E248" s="248"/>
      <c r="F248" s="261">
        <v>1</v>
      </c>
      <c r="G248" s="265">
        <f>G249+G256+G259+G281</f>
        <v>13622707</v>
      </c>
      <c r="H248" s="374">
        <f>H249+H256+H259+H281+H285</f>
        <v>21089333</v>
      </c>
    </row>
    <row r="249" spans="1:8" x14ac:dyDescent="0.3">
      <c r="A249" s="208" t="s">
        <v>5</v>
      </c>
      <c r="B249" s="209"/>
      <c r="C249" s="209" t="s">
        <v>6</v>
      </c>
      <c r="D249" s="209"/>
      <c r="E249" s="209"/>
      <c r="F249" s="230"/>
      <c r="G249" s="267">
        <f>G250+G254</f>
        <v>3915000</v>
      </c>
      <c r="H249" s="267">
        <f>H250+H254</f>
        <v>3986986</v>
      </c>
    </row>
    <row r="250" spans="1:8" x14ac:dyDescent="0.3">
      <c r="A250" s="208"/>
      <c r="B250" s="209" t="s">
        <v>87</v>
      </c>
      <c r="C250" s="209"/>
      <c r="D250" s="209" t="s">
        <v>88</v>
      </c>
      <c r="E250" s="254"/>
      <c r="F250" s="222"/>
      <c r="G250" s="223">
        <f>G251+G252+G253</f>
        <v>3915000</v>
      </c>
      <c r="H250" s="284">
        <f>H251+H252+H253</f>
        <v>3915000</v>
      </c>
    </row>
    <row r="251" spans="1:8" x14ac:dyDescent="0.3">
      <c r="A251" s="208"/>
      <c r="B251" s="209"/>
      <c r="C251" s="214" t="s">
        <v>89</v>
      </c>
      <c r="D251" s="214" t="s">
        <v>90</v>
      </c>
      <c r="E251" s="214"/>
      <c r="F251" s="222"/>
      <c r="G251" s="218">
        <v>3519000</v>
      </c>
      <c r="H251" s="286">
        <v>3519000</v>
      </c>
    </row>
    <row r="252" spans="1:8" x14ac:dyDescent="0.3">
      <c r="A252" s="208"/>
      <c r="B252" s="209"/>
      <c r="C252" s="214" t="s">
        <v>91</v>
      </c>
      <c r="D252" s="214" t="s">
        <v>104</v>
      </c>
      <c r="E252" s="213"/>
      <c r="F252" s="222"/>
      <c r="G252" s="253">
        <v>300000</v>
      </c>
      <c r="H252" s="368">
        <v>300000</v>
      </c>
    </row>
    <row r="253" spans="1:8" x14ac:dyDescent="0.3">
      <c r="A253" s="208"/>
      <c r="B253" s="209"/>
      <c r="C253" s="214" t="s">
        <v>105</v>
      </c>
      <c r="D253" s="214" t="s">
        <v>106</v>
      </c>
      <c r="E253" s="213"/>
      <c r="F253" s="222"/>
      <c r="G253" s="253">
        <v>96000</v>
      </c>
      <c r="H253" s="368">
        <v>96000</v>
      </c>
    </row>
    <row r="254" spans="1:8" x14ac:dyDescent="0.3">
      <c r="A254" s="208"/>
      <c r="B254" s="209" t="s">
        <v>7</v>
      </c>
      <c r="C254" s="424"/>
      <c r="D254" s="424" t="s">
        <v>8</v>
      </c>
      <c r="E254" s="424"/>
      <c r="F254" s="222"/>
      <c r="G254" s="428">
        <f>G255</f>
        <v>0</v>
      </c>
      <c r="H254" s="428">
        <f>H255</f>
        <v>71986</v>
      </c>
    </row>
    <row r="255" spans="1:8" x14ac:dyDescent="0.3">
      <c r="A255" s="212"/>
      <c r="B255" s="214"/>
      <c r="C255" s="222" t="s">
        <v>394</v>
      </c>
      <c r="D255" s="222" t="s">
        <v>447</v>
      </c>
      <c r="E255" s="426"/>
      <c r="F255" s="222"/>
      <c r="G255" s="253">
        <v>0</v>
      </c>
      <c r="H255" s="368">
        <v>71986</v>
      </c>
    </row>
    <row r="256" spans="1:8" x14ac:dyDescent="0.3">
      <c r="A256" s="208" t="s">
        <v>11</v>
      </c>
      <c r="B256" s="209"/>
      <c r="C256" s="209" t="s">
        <v>12</v>
      </c>
      <c r="D256" s="216"/>
      <c r="E256" s="427"/>
      <c r="F256" s="222"/>
      <c r="G256" s="223">
        <f>SUM(G257:G258)</f>
        <v>523350</v>
      </c>
      <c r="H256" s="284">
        <f>SUM(H257:H258)</f>
        <v>531772</v>
      </c>
    </row>
    <row r="257" spans="1:8" x14ac:dyDescent="0.3">
      <c r="A257" s="212"/>
      <c r="B257" s="214"/>
      <c r="C257" s="214"/>
      <c r="D257" s="214" t="s">
        <v>13</v>
      </c>
      <c r="E257" s="213"/>
      <c r="F257" s="222"/>
      <c r="G257" s="218">
        <v>508950</v>
      </c>
      <c r="H257" s="286">
        <v>517372</v>
      </c>
    </row>
    <row r="258" spans="1:8" x14ac:dyDescent="0.3">
      <c r="A258" s="212"/>
      <c r="B258" s="214"/>
      <c r="C258" s="214"/>
      <c r="D258" s="214" t="s">
        <v>109</v>
      </c>
      <c r="E258" s="213"/>
      <c r="F258" s="222"/>
      <c r="G258" s="218">
        <v>14400</v>
      </c>
      <c r="H258" s="286">
        <v>14400</v>
      </c>
    </row>
    <row r="259" spans="1:8" x14ac:dyDescent="0.3">
      <c r="A259" s="208" t="s">
        <v>14</v>
      </c>
      <c r="B259" s="209"/>
      <c r="C259" s="209" t="s">
        <v>15</v>
      </c>
      <c r="D259" s="209"/>
      <c r="E259" s="209"/>
      <c r="F259" s="246"/>
      <c r="G259" s="223">
        <f>G260+G265+G268+G277</f>
        <v>6645000</v>
      </c>
      <c r="H259" s="284">
        <f>H260+H265+H268+H277</f>
        <v>9266000</v>
      </c>
    </row>
    <row r="260" spans="1:8" x14ac:dyDescent="0.3">
      <c r="A260" s="212"/>
      <c r="B260" s="209" t="s">
        <v>16</v>
      </c>
      <c r="C260" s="209"/>
      <c r="D260" s="209" t="s">
        <v>17</v>
      </c>
      <c r="E260" s="219"/>
      <c r="F260" s="214"/>
      <c r="G260" s="223">
        <f>G261+G262</f>
        <v>930000</v>
      </c>
      <c r="H260" s="284">
        <f>H261+H262</f>
        <v>1990000</v>
      </c>
    </row>
    <row r="261" spans="1:8" x14ac:dyDescent="0.3">
      <c r="A261" s="212"/>
      <c r="B261" s="214"/>
      <c r="C261" s="214" t="s">
        <v>18</v>
      </c>
      <c r="D261" s="214" t="s">
        <v>19</v>
      </c>
      <c r="E261" s="220"/>
      <c r="F261" s="214"/>
      <c r="G261" s="218">
        <v>150000</v>
      </c>
      <c r="H261" s="286">
        <v>150000</v>
      </c>
    </row>
    <row r="262" spans="1:8" x14ac:dyDescent="0.3">
      <c r="A262" s="212"/>
      <c r="B262" s="214"/>
      <c r="C262" s="214" t="s">
        <v>21</v>
      </c>
      <c r="D262" s="214" t="s">
        <v>22</v>
      </c>
      <c r="E262" s="214"/>
      <c r="F262" s="214"/>
      <c r="G262" s="218">
        <f>G263+G264</f>
        <v>780000</v>
      </c>
      <c r="H262" s="286">
        <f>H263+H264</f>
        <v>1840000</v>
      </c>
    </row>
    <row r="263" spans="1:8" x14ac:dyDescent="0.3">
      <c r="A263" s="208"/>
      <c r="B263" s="209"/>
      <c r="C263" s="209"/>
      <c r="D263" s="209"/>
      <c r="E263" s="214" t="s">
        <v>23</v>
      </c>
      <c r="F263" s="214"/>
      <c r="G263" s="218">
        <v>80000</v>
      </c>
      <c r="H263" s="286">
        <v>80000</v>
      </c>
    </row>
    <row r="264" spans="1:8" x14ac:dyDescent="0.3">
      <c r="A264" s="208"/>
      <c r="B264" s="209"/>
      <c r="C264" s="209"/>
      <c r="D264" s="209"/>
      <c r="E264" s="214" t="s">
        <v>122</v>
      </c>
      <c r="F264" s="214"/>
      <c r="G264" s="218">
        <v>700000</v>
      </c>
      <c r="H264" s="286">
        <v>1760000</v>
      </c>
    </row>
    <row r="265" spans="1:8" x14ac:dyDescent="0.3">
      <c r="A265" s="212"/>
      <c r="B265" s="209" t="s">
        <v>26</v>
      </c>
      <c r="C265" s="209"/>
      <c r="D265" s="209" t="s">
        <v>27</v>
      </c>
      <c r="E265" s="209"/>
      <c r="F265" s="214"/>
      <c r="G265" s="223">
        <f>G266</f>
        <v>120000</v>
      </c>
      <c r="H265" s="284">
        <f>H266</f>
        <v>120000</v>
      </c>
    </row>
    <row r="266" spans="1:8" x14ac:dyDescent="0.3">
      <c r="A266" s="212"/>
      <c r="B266" s="214"/>
      <c r="C266" s="214" t="s">
        <v>30</v>
      </c>
      <c r="D266" s="214" t="s">
        <v>31</v>
      </c>
      <c r="E266" s="214"/>
      <c r="F266" s="214"/>
      <c r="G266" s="218">
        <f>SUM(G267)</f>
        <v>120000</v>
      </c>
      <c r="H266" s="286">
        <f>SUM(H267)</f>
        <v>120000</v>
      </c>
    </row>
    <row r="267" spans="1:8" x14ac:dyDescent="0.3">
      <c r="A267" s="212"/>
      <c r="B267" s="214"/>
      <c r="C267" s="214"/>
      <c r="D267" s="214"/>
      <c r="E267" s="214" t="s">
        <v>32</v>
      </c>
      <c r="F267" s="214"/>
      <c r="G267" s="218">
        <v>120000</v>
      </c>
      <c r="H267" s="286">
        <v>120000</v>
      </c>
    </row>
    <row r="268" spans="1:8" x14ac:dyDescent="0.3">
      <c r="A268" s="212"/>
      <c r="B268" s="209" t="s">
        <v>33</v>
      </c>
      <c r="C268" s="209"/>
      <c r="D268" s="209" t="s">
        <v>34</v>
      </c>
      <c r="E268" s="209"/>
      <c r="F268" s="214"/>
      <c r="G268" s="223">
        <f>G269+G273+G274</f>
        <v>4745000</v>
      </c>
      <c r="H268" s="284">
        <f>H269+H273+H274</f>
        <v>5652000</v>
      </c>
    </row>
    <row r="269" spans="1:8" x14ac:dyDescent="0.3">
      <c r="A269" s="212"/>
      <c r="B269" s="214"/>
      <c r="C269" s="214" t="s">
        <v>35</v>
      </c>
      <c r="D269" s="214" t="s">
        <v>36</v>
      </c>
      <c r="E269" s="214"/>
      <c r="F269" s="214"/>
      <c r="G269" s="218">
        <f>G270+G271+G272</f>
        <v>1500000</v>
      </c>
      <c r="H269" s="286">
        <f>H270+H271+H272</f>
        <v>2330000</v>
      </c>
    </row>
    <row r="270" spans="1:8" ht="18" customHeight="1" x14ac:dyDescent="0.3">
      <c r="A270" s="212"/>
      <c r="B270" s="214"/>
      <c r="C270" s="214"/>
      <c r="D270" s="214"/>
      <c r="E270" s="214" t="s">
        <v>37</v>
      </c>
      <c r="F270" s="214"/>
      <c r="G270" s="218">
        <v>150000</v>
      </c>
      <c r="H270" s="286">
        <v>280000</v>
      </c>
    </row>
    <row r="271" spans="1:8" x14ac:dyDescent="0.3">
      <c r="A271" s="212"/>
      <c r="B271" s="214"/>
      <c r="C271" s="214"/>
      <c r="D271" s="214"/>
      <c r="E271" s="214" t="s">
        <v>38</v>
      </c>
      <c r="F271" s="214"/>
      <c r="G271" s="218">
        <v>1200000</v>
      </c>
      <c r="H271" s="286">
        <v>1900000</v>
      </c>
    </row>
    <row r="272" spans="1:8" x14ac:dyDescent="0.3">
      <c r="A272" s="212"/>
      <c r="B272" s="214"/>
      <c r="C272" s="214"/>
      <c r="D272" s="214"/>
      <c r="E272" s="214" t="s">
        <v>39</v>
      </c>
      <c r="F272" s="214"/>
      <c r="G272" s="218">
        <v>150000</v>
      </c>
      <c r="H272" s="286">
        <v>150000</v>
      </c>
    </row>
    <row r="273" spans="1:8" x14ac:dyDescent="0.3">
      <c r="A273" s="212"/>
      <c r="B273" s="214"/>
      <c r="C273" s="214" t="s">
        <v>40</v>
      </c>
      <c r="D273" s="214" t="s">
        <v>41</v>
      </c>
      <c r="E273" s="214"/>
      <c r="F273" s="214"/>
      <c r="G273" s="218">
        <v>200000</v>
      </c>
      <c r="H273" s="286">
        <v>200000</v>
      </c>
    </row>
    <row r="274" spans="1:8" x14ac:dyDescent="0.3">
      <c r="A274" s="212"/>
      <c r="B274" s="214"/>
      <c r="C274" s="214" t="s">
        <v>42</v>
      </c>
      <c r="D274" s="214" t="s">
        <v>43</v>
      </c>
      <c r="E274" s="214"/>
      <c r="F274" s="214"/>
      <c r="G274" s="218">
        <f>G275+G276</f>
        <v>3045000</v>
      </c>
      <c r="H274" s="286">
        <f>H275+H276</f>
        <v>3122000</v>
      </c>
    </row>
    <row r="275" spans="1:8" x14ac:dyDescent="0.3">
      <c r="A275" s="212"/>
      <c r="B275" s="214"/>
      <c r="C275" s="214"/>
      <c r="D275" s="210"/>
      <c r="E275" s="529" t="s">
        <v>369</v>
      </c>
      <c r="F275" s="530"/>
      <c r="G275" s="218">
        <v>250000</v>
      </c>
      <c r="H275" s="286">
        <v>250000</v>
      </c>
    </row>
    <row r="276" spans="1:8" x14ac:dyDescent="0.3">
      <c r="A276" s="212"/>
      <c r="B276" s="214"/>
      <c r="C276" s="214"/>
      <c r="D276" s="214"/>
      <c r="E276" s="214" t="s">
        <v>123</v>
      </c>
      <c r="F276" s="214"/>
      <c r="G276" s="218">
        <v>2795000</v>
      </c>
      <c r="H276" s="286">
        <v>2872000</v>
      </c>
    </row>
    <row r="277" spans="1:8" x14ac:dyDescent="0.3">
      <c r="A277" s="212"/>
      <c r="B277" s="209" t="s">
        <v>45</v>
      </c>
      <c r="C277" s="209"/>
      <c r="D277" s="209" t="s">
        <v>46</v>
      </c>
      <c r="E277" s="209"/>
      <c r="F277" s="214"/>
      <c r="G277" s="223">
        <f>G278+G279</f>
        <v>850000</v>
      </c>
      <c r="H277" s="284">
        <f>H278+H279</f>
        <v>1504000</v>
      </c>
    </row>
    <row r="278" spans="1:8" x14ac:dyDescent="0.3">
      <c r="A278" s="212"/>
      <c r="B278" s="214"/>
      <c r="C278" s="214" t="s">
        <v>47</v>
      </c>
      <c r="D278" s="214" t="s">
        <v>48</v>
      </c>
      <c r="E278" s="214"/>
      <c r="F278" s="214"/>
      <c r="G278" s="218">
        <v>800000</v>
      </c>
      <c r="H278" s="286">
        <v>1454000</v>
      </c>
    </row>
    <row r="279" spans="1:8" x14ac:dyDescent="0.3">
      <c r="A279" s="212"/>
      <c r="B279" s="214"/>
      <c r="C279" s="214" t="s">
        <v>49</v>
      </c>
      <c r="D279" s="214" t="s">
        <v>124</v>
      </c>
      <c r="E279" s="214"/>
      <c r="F279" s="214"/>
      <c r="G279" s="218">
        <f>G280</f>
        <v>50000</v>
      </c>
      <c r="H279" s="286">
        <f>H280</f>
        <v>50000</v>
      </c>
    </row>
    <row r="280" spans="1:8" x14ac:dyDescent="0.3">
      <c r="A280" s="212"/>
      <c r="B280" s="214"/>
      <c r="C280" s="214"/>
      <c r="D280" s="214" t="s">
        <v>125</v>
      </c>
      <c r="E280" s="214"/>
      <c r="F280" s="214"/>
      <c r="G280" s="218">
        <v>50000</v>
      </c>
      <c r="H280" s="286">
        <v>50000</v>
      </c>
    </row>
    <row r="281" spans="1:8" x14ac:dyDescent="0.3">
      <c r="A281" s="224" t="s">
        <v>71</v>
      </c>
      <c r="B281" s="214"/>
      <c r="C281" s="225" t="s">
        <v>72</v>
      </c>
      <c r="D281" s="214"/>
      <c r="E281" s="214"/>
      <c r="F281" s="214"/>
      <c r="G281" s="223">
        <f>G282+G284</f>
        <v>2539357</v>
      </c>
      <c r="H281" s="284">
        <f>H282+H284+H283</f>
        <v>6204575</v>
      </c>
    </row>
    <row r="282" spans="1:8" x14ac:dyDescent="0.3">
      <c r="A282" s="212"/>
      <c r="B282" s="213"/>
      <c r="C282" s="222" t="s">
        <v>96</v>
      </c>
      <c r="D282" s="513" t="s">
        <v>396</v>
      </c>
      <c r="E282" s="514"/>
      <c r="F282" s="515"/>
      <c r="G282" s="218">
        <v>2148950</v>
      </c>
      <c r="H282" s="286">
        <v>2148950</v>
      </c>
    </row>
    <row r="283" spans="1:8" x14ac:dyDescent="0.3">
      <c r="A283" s="212"/>
      <c r="B283" s="213"/>
      <c r="C283" s="222" t="s">
        <v>96</v>
      </c>
      <c r="D283" s="421" t="s">
        <v>456</v>
      </c>
      <c r="E283" s="422"/>
      <c r="F283" s="423"/>
      <c r="G283" s="218">
        <v>0</v>
      </c>
      <c r="H283" s="286">
        <v>2885999</v>
      </c>
    </row>
    <row r="284" spans="1:8" x14ac:dyDescent="0.3">
      <c r="A284" s="212"/>
      <c r="B284" s="213"/>
      <c r="C284" s="222" t="s">
        <v>75</v>
      </c>
      <c r="D284" s="513" t="s">
        <v>76</v>
      </c>
      <c r="E284" s="514"/>
      <c r="F284" s="515"/>
      <c r="G284" s="218">
        <v>390407</v>
      </c>
      <c r="H284" s="286">
        <v>1169626</v>
      </c>
    </row>
    <row r="285" spans="1:8" x14ac:dyDescent="0.3">
      <c r="A285" s="224" t="s">
        <v>126</v>
      </c>
      <c r="B285" s="227"/>
      <c r="C285" s="228"/>
      <c r="D285" s="229" t="s">
        <v>127</v>
      </c>
      <c r="E285" s="230"/>
      <c r="F285" s="422"/>
      <c r="G285" s="223">
        <f>G286</f>
        <v>0</v>
      </c>
      <c r="H285" s="223">
        <f>H286</f>
        <v>1100000</v>
      </c>
    </row>
    <row r="286" spans="1:8" x14ac:dyDescent="0.3">
      <c r="A286" s="231"/>
      <c r="B286" s="222" t="s">
        <v>453</v>
      </c>
      <c r="C286" s="232"/>
      <c r="D286" s="222" t="s">
        <v>454</v>
      </c>
      <c r="E286" s="222"/>
      <c r="F286" s="422"/>
      <c r="G286" s="218">
        <v>0</v>
      </c>
      <c r="H286" s="286">
        <v>1100000</v>
      </c>
    </row>
    <row r="287" spans="1:8" x14ac:dyDescent="0.3">
      <c r="A287" s="234" t="s">
        <v>362</v>
      </c>
      <c r="B287" s="248"/>
      <c r="C287" s="248"/>
      <c r="D287" s="248"/>
      <c r="E287" s="248"/>
      <c r="F287" s="261"/>
      <c r="G287" s="265">
        <f>G288</f>
        <v>490000</v>
      </c>
      <c r="H287" s="374">
        <f>H288</f>
        <v>490000</v>
      </c>
    </row>
    <row r="288" spans="1:8" x14ac:dyDescent="0.3">
      <c r="A288" s="208" t="s">
        <v>14</v>
      </c>
      <c r="B288" s="209"/>
      <c r="C288" s="209" t="s">
        <v>15</v>
      </c>
      <c r="D288" s="209"/>
      <c r="E288" s="209"/>
      <c r="F288" s="214"/>
      <c r="G288" s="223">
        <f>G289+G291+G295</f>
        <v>490000</v>
      </c>
      <c r="H288" s="284">
        <f>H289+H291+H295</f>
        <v>490000</v>
      </c>
    </row>
    <row r="289" spans="1:8" x14ac:dyDescent="0.3">
      <c r="A289" s="212"/>
      <c r="B289" s="209" t="s">
        <v>16</v>
      </c>
      <c r="C289" s="209"/>
      <c r="D289" s="209" t="s">
        <v>17</v>
      </c>
      <c r="E289" s="219"/>
      <c r="F289" s="214"/>
      <c r="G289" s="223">
        <f>G290</f>
        <v>100000</v>
      </c>
      <c r="H289" s="284">
        <f>H290</f>
        <v>100000</v>
      </c>
    </row>
    <row r="290" spans="1:8" x14ac:dyDescent="0.3">
      <c r="A290" s="212"/>
      <c r="B290" s="214"/>
      <c r="C290" s="214" t="s">
        <v>21</v>
      </c>
      <c r="D290" s="214" t="s">
        <v>22</v>
      </c>
      <c r="E290" s="214"/>
      <c r="F290" s="214"/>
      <c r="G290" s="218">
        <v>100000</v>
      </c>
      <c r="H290" s="286">
        <v>100000</v>
      </c>
    </row>
    <row r="291" spans="1:8" x14ac:dyDescent="0.3">
      <c r="A291" s="212"/>
      <c r="B291" s="209" t="s">
        <v>33</v>
      </c>
      <c r="C291" s="209"/>
      <c r="D291" s="209" t="s">
        <v>34</v>
      </c>
      <c r="E291" s="209"/>
      <c r="F291" s="214"/>
      <c r="G291" s="223">
        <f>G292+G293</f>
        <v>300000</v>
      </c>
      <c r="H291" s="284">
        <f>H292+H293</f>
        <v>300000</v>
      </c>
    </row>
    <row r="292" spans="1:8" x14ac:dyDescent="0.3">
      <c r="A292" s="212"/>
      <c r="B292" s="214"/>
      <c r="C292" s="214" t="s">
        <v>40</v>
      </c>
      <c r="D292" s="214" t="s">
        <v>41</v>
      </c>
      <c r="E292" s="214"/>
      <c r="F292" s="214"/>
      <c r="G292" s="218">
        <v>100000</v>
      </c>
      <c r="H292" s="286">
        <v>100000</v>
      </c>
    </row>
    <row r="293" spans="1:8" x14ac:dyDescent="0.3">
      <c r="A293" s="212"/>
      <c r="B293" s="214"/>
      <c r="C293" s="214" t="s">
        <v>42</v>
      </c>
      <c r="D293" s="214" t="s">
        <v>43</v>
      </c>
      <c r="E293" s="214"/>
      <c r="F293" s="214"/>
      <c r="G293" s="218">
        <f>G294</f>
        <v>200000</v>
      </c>
      <c r="H293" s="286">
        <f>H294</f>
        <v>200000</v>
      </c>
    </row>
    <row r="294" spans="1:8" x14ac:dyDescent="0.3">
      <c r="A294" s="212"/>
      <c r="B294" s="214"/>
      <c r="C294" s="214"/>
      <c r="D294" s="214"/>
      <c r="E294" s="214" t="s">
        <v>44</v>
      </c>
      <c r="F294" s="214"/>
      <c r="G294" s="218">
        <v>200000</v>
      </c>
      <c r="H294" s="286">
        <v>200000</v>
      </c>
    </row>
    <row r="295" spans="1:8" x14ac:dyDescent="0.3">
      <c r="A295" s="212"/>
      <c r="B295" s="209" t="s">
        <v>45</v>
      </c>
      <c r="C295" s="209"/>
      <c r="D295" s="209" t="s">
        <v>46</v>
      </c>
      <c r="E295" s="209"/>
      <c r="F295" s="214"/>
      <c r="G295" s="223">
        <f>G296</f>
        <v>90000</v>
      </c>
      <c r="H295" s="284">
        <f>H296</f>
        <v>90000</v>
      </c>
    </row>
    <row r="296" spans="1:8" x14ac:dyDescent="0.3">
      <c r="A296" s="212"/>
      <c r="B296" s="214"/>
      <c r="C296" s="214" t="s">
        <v>47</v>
      </c>
      <c r="D296" s="214" t="s">
        <v>48</v>
      </c>
      <c r="E296" s="214"/>
      <c r="F296" s="214"/>
      <c r="G296" s="218">
        <v>90000</v>
      </c>
      <c r="H296" s="286">
        <v>90000</v>
      </c>
    </row>
    <row r="297" spans="1:8" x14ac:dyDescent="0.3">
      <c r="A297" s="269" t="s">
        <v>363</v>
      </c>
      <c r="B297" s="270"/>
      <c r="C297" s="270"/>
      <c r="D297" s="270"/>
      <c r="E297" s="270"/>
      <c r="F297" s="270"/>
      <c r="G297" s="241">
        <f>G298</f>
        <v>210000</v>
      </c>
      <c r="H297" s="367">
        <f>H298</f>
        <v>210000</v>
      </c>
    </row>
    <row r="298" spans="1:8" x14ac:dyDescent="0.3">
      <c r="A298" s="208" t="s">
        <v>14</v>
      </c>
      <c r="B298" s="209"/>
      <c r="C298" s="209" t="s">
        <v>15</v>
      </c>
      <c r="D298" s="209"/>
      <c r="E298" s="209"/>
      <c r="F298" s="214"/>
      <c r="G298" s="223">
        <f>G299+G301+G304</f>
        <v>210000</v>
      </c>
      <c r="H298" s="284">
        <f>H299+H301+H304</f>
        <v>210000</v>
      </c>
    </row>
    <row r="299" spans="1:8" x14ac:dyDescent="0.3">
      <c r="A299" s="212"/>
      <c r="B299" s="209" t="s">
        <v>16</v>
      </c>
      <c r="C299" s="209"/>
      <c r="D299" s="209" t="s">
        <v>17</v>
      </c>
      <c r="E299" s="219"/>
      <c r="F299" s="214"/>
      <c r="G299" s="223">
        <f>G300</f>
        <v>30000</v>
      </c>
      <c r="H299" s="284">
        <f>H300</f>
        <v>30000</v>
      </c>
    </row>
    <row r="300" spans="1:8" x14ac:dyDescent="0.3">
      <c r="A300" s="212"/>
      <c r="B300" s="214"/>
      <c r="C300" s="214" t="s">
        <v>21</v>
      </c>
      <c r="D300" s="214" t="s">
        <v>22</v>
      </c>
      <c r="E300" s="214"/>
      <c r="F300" s="214"/>
      <c r="G300" s="218">
        <v>30000</v>
      </c>
      <c r="H300" s="286">
        <v>30000</v>
      </c>
    </row>
    <row r="301" spans="1:8" x14ac:dyDescent="0.3">
      <c r="A301" s="212"/>
      <c r="B301" s="209" t="s">
        <v>33</v>
      </c>
      <c r="C301" s="209"/>
      <c r="D301" s="209" t="s">
        <v>34</v>
      </c>
      <c r="E301" s="209"/>
      <c r="F301" s="214"/>
      <c r="G301" s="223">
        <f>G302</f>
        <v>150000</v>
      </c>
      <c r="H301" s="284">
        <f>H302</f>
        <v>150000</v>
      </c>
    </row>
    <row r="302" spans="1:8" x14ac:dyDescent="0.3">
      <c r="A302" s="212"/>
      <c r="B302" s="209"/>
      <c r="C302" s="214" t="s">
        <v>42</v>
      </c>
      <c r="D302" s="214" t="s">
        <v>43</v>
      </c>
      <c r="E302" s="214"/>
      <c r="F302" s="214"/>
      <c r="G302" s="218">
        <f>G303</f>
        <v>150000</v>
      </c>
      <c r="H302" s="286">
        <f>H303</f>
        <v>150000</v>
      </c>
    </row>
    <row r="303" spans="1:8" x14ac:dyDescent="0.3">
      <c r="A303" s="212"/>
      <c r="B303" s="209"/>
      <c r="C303" s="214"/>
      <c r="D303" s="214"/>
      <c r="E303" s="214" t="s">
        <v>44</v>
      </c>
      <c r="F303" s="214"/>
      <c r="G303" s="218">
        <v>150000</v>
      </c>
      <c r="H303" s="286">
        <v>150000</v>
      </c>
    </row>
    <row r="304" spans="1:8" x14ac:dyDescent="0.3">
      <c r="A304" s="212"/>
      <c r="B304" s="209" t="s">
        <v>45</v>
      </c>
      <c r="C304" s="209"/>
      <c r="D304" s="209" t="s">
        <v>46</v>
      </c>
      <c r="E304" s="209"/>
      <c r="F304" s="214"/>
      <c r="G304" s="223">
        <f>G305</f>
        <v>30000</v>
      </c>
      <c r="H304" s="284">
        <f>H305</f>
        <v>30000</v>
      </c>
    </row>
    <row r="305" spans="1:8" x14ac:dyDescent="0.3">
      <c r="A305" s="212"/>
      <c r="B305" s="214"/>
      <c r="C305" s="214" t="s">
        <v>47</v>
      </c>
      <c r="D305" s="214" t="s">
        <v>48</v>
      </c>
      <c r="E305" s="214"/>
      <c r="F305" s="214"/>
      <c r="G305" s="218">
        <v>30000</v>
      </c>
      <c r="H305" s="286">
        <v>30000</v>
      </c>
    </row>
    <row r="306" spans="1:8" x14ac:dyDescent="0.3">
      <c r="A306" s="234" t="s">
        <v>128</v>
      </c>
      <c r="B306" s="248"/>
      <c r="C306" s="248"/>
      <c r="D306" s="248"/>
      <c r="E306" s="248"/>
      <c r="F306" s="261">
        <v>1</v>
      </c>
      <c r="G306" s="265">
        <f>G315+G307+G312</f>
        <v>19218065</v>
      </c>
      <c r="H306" s="374">
        <f>H315+H307+H312</f>
        <v>22663333</v>
      </c>
    </row>
    <row r="307" spans="1:8" x14ac:dyDescent="0.3">
      <c r="A307" s="208" t="s">
        <v>5</v>
      </c>
      <c r="B307" s="209"/>
      <c r="C307" s="209" t="s">
        <v>6</v>
      </c>
      <c r="D307" s="209"/>
      <c r="E307" s="209"/>
      <c r="F307" s="230"/>
      <c r="G307" s="223">
        <f>G308</f>
        <v>1997580</v>
      </c>
      <c r="H307" s="284">
        <f>H308</f>
        <v>1997580</v>
      </c>
    </row>
    <row r="308" spans="1:8" x14ac:dyDescent="0.3">
      <c r="A308" s="208"/>
      <c r="B308" s="209" t="s">
        <v>87</v>
      </c>
      <c r="C308" s="209"/>
      <c r="D308" s="209" t="s">
        <v>88</v>
      </c>
      <c r="E308" s="254"/>
      <c r="F308" s="222"/>
      <c r="G308" s="223">
        <f>G309+G310+G311</f>
        <v>1997580</v>
      </c>
      <c r="H308" s="284">
        <f>H309+H310+H311</f>
        <v>1997580</v>
      </c>
    </row>
    <row r="309" spans="1:8" x14ac:dyDescent="0.3">
      <c r="A309" s="208"/>
      <c r="B309" s="209"/>
      <c r="C309" s="214" t="s">
        <v>89</v>
      </c>
      <c r="D309" s="214" t="s">
        <v>90</v>
      </c>
      <c r="E309" s="214"/>
      <c r="F309" s="222"/>
      <c r="G309" s="218">
        <v>1775580</v>
      </c>
      <c r="H309" s="286">
        <v>1775580</v>
      </c>
    </row>
    <row r="310" spans="1:8" x14ac:dyDescent="0.3">
      <c r="A310" s="208"/>
      <c r="B310" s="209"/>
      <c r="C310" s="214" t="s">
        <v>91</v>
      </c>
      <c r="D310" s="214" t="s">
        <v>104</v>
      </c>
      <c r="E310" s="213"/>
      <c r="F310" s="222"/>
      <c r="G310" s="218">
        <v>150000</v>
      </c>
      <c r="H310" s="286">
        <v>150000</v>
      </c>
    </row>
    <row r="311" spans="1:8" x14ac:dyDescent="0.3">
      <c r="A311" s="208"/>
      <c r="B311" s="209"/>
      <c r="C311" s="214" t="s">
        <v>105</v>
      </c>
      <c r="D311" s="214" t="s">
        <v>106</v>
      </c>
      <c r="E311" s="214"/>
      <c r="F311" s="268"/>
      <c r="G311" s="218">
        <v>72000</v>
      </c>
      <c r="H311" s="286">
        <v>72000</v>
      </c>
    </row>
    <row r="312" spans="1:8" x14ac:dyDescent="0.3">
      <c r="A312" s="208" t="s">
        <v>11</v>
      </c>
      <c r="B312" s="209"/>
      <c r="C312" s="209" t="s">
        <v>12</v>
      </c>
      <c r="D312" s="216"/>
      <c r="E312" s="216"/>
      <c r="F312" s="246"/>
      <c r="G312" s="223">
        <f>G313+G314</f>
        <v>270485</v>
      </c>
      <c r="H312" s="284">
        <f>H313+H314</f>
        <v>270485</v>
      </c>
    </row>
    <row r="313" spans="1:8" x14ac:dyDescent="0.3">
      <c r="A313" s="212"/>
      <c r="B313" s="214"/>
      <c r="C313" s="214"/>
      <c r="D313" s="214" t="s">
        <v>13</v>
      </c>
      <c r="E313" s="214"/>
      <c r="F313" s="214"/>
      <c r="G313" s="218">
        <v>259685</v>
      </c>
      <c r="H313" s="286">
        <v>259685</v>
      </c>
    </row>
    <row r="314" spans="1:8" x14ac:dyDescent="0.3">
      <c r="A314" s="212"/>
      <c r="B314" s="214"/>
      <c r="C314" s="214"/>
      <c r="D314" s="214" t="s">
        <v>109</v>
      </c>
      <c r="E314" s="214"/>
      <c r="F314" s="214"/>
      <c r="G314" s="218">
        <v>10800</v>
      </c>
      <c r="H314" s="286">
        <v>10800</v>
      </c>
    </row>
    <row r="315" spans="1:8" x14ac:dyDescent="0.3">
      <c r="A315" s="208" t="s">
        <v>14</v>
      </c>
      <c r="B315" s="209"/>
      <c r="C315" s="209" t="s">
        <v>15</v>
      </c>
      <c r="D315" s="209"/>
      <c r="E315" s="209"/>
      <c r="F315" s="214"/>
      <c r="G315" s="223">
        <f>G318+G327+G316</f>
        <v>16950000</v>
      </c>
      <c r="H315" s="284">
        <f>H318+H327+H316</f>
        <v>20395268</v>
      </c>
    </row>
    <row r="316" spans="1:8" x14ac:dyDescent="0.3">
      <c r="A316" s="212"/>
      <c r="B316" s="209" t="s">
        <v>16</v>
      </c>
      <c r="C316" s="209"/>
      <c r="D316" s="209" t="s">
        <v>17</v>
      </c>
      <c r="E316" s="219"/>
      <c r="F316" s="214"/>
      <c r="G316" s="223">
        <f>G317</f>
        <v>100000</v>
      </c>
      <c r="H316" s="284">
        <f>H317</f>
        <v>100000</v>
      </c>
    </row>
    <row r="317" spans="1:8" x14ac:dyDescent="0.3">
      <c r="A317" s="212"/>
      <c r="B317" s="214"/>
      <c r="C317" s="214" t="s">
        <v>21</v>
      </c>
      <c r="D317" s="214" t="s">
        <v>22</v>
      </c>
      <c r="E317" s="214"/>
      <c r="F317" s="214"/>
      <c r="G317" s="218">
        <v>100000</v>
      </c>
      <c r="H317" s="286">
        <v>100000</v>
      </c>
    </row>
    <row r="318" spans="1:8" x14ac:dyDescent="0.3">
      <c r="A318" s="212"/>
      <c r="B318" s="209" t="s">
        <v>33</v>
      </c>
      <c r="C318" s="209"/>
      <c r="D318" s="209" t="s">
        <v>34</v>
      </c>
      <c r="E318" s="209"/>
      <c r="F318" s="214"/>
      <c r="G318" s="223">
        <f>G319+G323+G324+G325</f>
        <v>13350000</v>
      </c>
      <c r="H318" s="284">
        <f>H319+H323+H324+H325</f>
        <v>16055000</v>
      </c>
    </row>
    <row r="319" spans="1:8" x14ac:dyDescent="0.3">
      <c r="A319" s="212"/>
      <c r="B319" s="214"/>
      <c r="C319" s="214" t="s">
        <v>35</v>
      </c>
      <c r="D319" s="214" t="s">
        <v>36</v>
      </c>
      <c r="E319" s="214"/>
      <c r="F319" s="214"/>
      <c r="G319" s="218">
        <f>G320+G321+G322</f>
        <v>950000</v>
      </c>
      <c r="H319" s="286">
        <f>H320+H321+H322</f>
        <v>950000</v>
      </c>
    </row>
    <row r="320" spans="1:8" x14ac:dyDescent="0.3">
      <c r="A320" s="212"/>
      <c r="B320" s="214"/>
      <c r="C320" s="214"/>
      <c r="D320" s="214"/>
      <c r="E320" s="214" t="s">
        <v>37</v>
      </c>
      <c r="F320" s="214"/>
      <c r="G320" s="218">
        <v>650000</v>
      </c>
      <c r="H320" s="286">
        <v>650000</v>
      </c>
    </row>
    <row r="321" spans="1:8" x14ac:dyDescent="0.3">
      <c r="A321" s="212"/>
      <c r="B321" s="214"/>
      <c r="C321" s="214"/>
      <c r="D321" s="214"/>
      <c r="E321" s="214" t="s">
        <v>381</v>
      </c>
      <c r="F321" s="214"/>
      <c r="G321" s="271">
        <v>100000</v>
      </c>
      <c r="H321" s="289">
        <v>100000</v>
      </c>
    </row>
    <row r="322" spans="1:8" x14ac:dyDescent="0.3">
      <c r="A322" s="212"/>
      <c r="B322" s="214"/>
      <c r="C322" s="214"/>
      <c r="D322" s="214"/>
      <c r="E322" s="214" t="s">
        <v>38</v>
      </c>
      <c r="F322" s="214"/>
      <c r="G322" s="271">
        <v>200000</v>
      </c>
      <c r="H322" s="289">
        <v>200000</v>
      </c>
    </row>
    <row r="323" spans="1:8" x14ac:dyDescent="0.3">
      <c r="A323" s="212"/>
      <c r="B323" s="214"/>
      <c r="C323" s="214" t="s">
        <v>129</v>
      </c>
      <c r="D323" s="214" t="s">
        <v>130</v>
      </c>
      <c r="E323" s="214"/>
      <c r="F323" s="214"/>
      <c r="G323" s="271">
        <v>11500000</v>
      </c>
      <c r="H323" s="289">
        <v>14155000</v>
      </c>
    </row>
    <row r="324" spans="1:8" x14ac:dyDescent="0.3">
      <c r="A324" s="212"/>
      <c r="B324" s="214"/>
      <c r="C324" s="214" t="s">
        <v>40</v>
      </c>
      <c r="D324" s="214" t="s">
        <v>41</v>
      </c>
      <c r="E324" s="214"/>
      <c r="F324" s="214"/>
      <c r="G324" s="218">
        <v>100000</v>
      </c>
      <c r="H324" s="286">
        <v>100000</v>
      </c>
    </row>
    <row r="325" spans="1:8" x14ac:dyDescent="0.3">
      <c r="A325" s="272"/>
      <c r="B325" s="232"/>
      <c r="C325" s="226" t="s">
        <v>42</v>
      </c>
      <c r="D325" s="214" t="s">
        <v>43</v>
      </c>
      <c r="E325" s="214"/>
      <c r="F325" s="218"/>
      <c r="G325" s="218">
        <f>G326</f>
        <v>800000</v>
      </c>
      <c r="H325" s="286">
        <f>H326</f>
        <v>850000</v>
      </c>
    </row>
    <row r="326" spans="1:8" x14ac:dyDescent="0.3">
      <c r="A326" s="273"/>
      <c r="B326" s="246"/>
      <c r="C326" s="214"/>
      <c r="D326" s="375"/>
      <c r="E326" s="274" t="s">
        <v>44</v>
      </c>
      <c r="F326" s="218"/>
      <c r="G326" s="218">
        <v>800000</v>
      </c>
      <c r="H326" s="286">
        <v>850000</v>
      </c>
    </row>
    <row r="327" spans="1:8" x14ac:dyDescent="0.3">
      <c r="A327" s="212"/>
      <c r="B327" s="209" t="s">
        <v>45</v>
      </c>
      <c r="C327" s="209"/>
      <c r="D327" s="209" t="s">
        <v>46</v>
      </c>
      <c r="E327" s="209"/>
      <c r="F327" s="214"/>
      <c r="G327" s="223">
        <f>SUM(G328:G328)</f>
        <v>3500000</v>
      </c>
      <c r="H327" s="284">
        <f>SUM(H328:H328)</f>
        <v>4240268</v>
      </c>
    </row>
    <row r="328" spans="1:8" x14ac:dyDescent="0.3">
      <c r="A328" s="212"/>
      <c r="B328" s="214"/>
      <c r="C328" s="214" t="s">
        <v>47</v>
      </c>
      <c r="D328" s="214" t="s">
        <v>48</v>
      </c>
      <c r="E328" s="214"/>
      <c r="F328" s="214"/>
      <c r="G328" s="218">
        <v>3500000</v>
      </c>
      <c r="H328" s="286">
        <v>4240268</v>
      </c>
    </row>
    <row r="329" spans="1:8" x14ac:dyDescent="0.3">
      <c r="A329" s="531" t="s">
        <v>223</v>
      </c>
      <c r="B329" s="532"/>
      <c r="C329" s="532"/>
      <c r="D329" s="532"/>
      <c r="E329" s="533"/>
      <c r="F329" s="275">
        <v>1</v>
      </c>
      <c r="G329" s="241">
        <f>G330+G335+G338</f>
        <v>5959900</v>
      </c>
      <c r="H329" s="367">
        <f>H330+H335+H338</f>
        <v>6417900</v>
      </c>
    </row>
    <row r="330" spans="1:8" x14ac:dyDescent="0.3">
      <c r="A330" s="276" t="s">
        <v>5</v>
      </c>
      <c r="B330" s="209"/>
      <c r="C330" s="209" t="s">
        <v>6</v>
      </c>
      <c r="D330" s="209"/>
      <c r="E330" s="214"/>
      <c r="F330" s="277"/>
      <c r="G330" s="223">
        <f>G331</f>
        <v>3850000</v>
      </c>
      <c r="H330" s="284">
        <f>H331</f>
        <v>3850000</v>
      </c>
    </row>
    <row r="331" spans="1:8" x14ac:dyDescent="0.3">
      <c r="A331" s="276"/>
      <c r="B331" s="225" t="s">
        <v>87</v>
      </c>
      <c r="C331" s="209"/>
      <c r="D331" s="209" t="s">
        <v>88</v>
      </c>
      <c r="E331" s="214"/>
      <c r="F331" s="277"/>
      <c r="G331" s="223">
        <f>G332+G333+G334</f>
        <v>3850000</v>
      </c>
      <c r="H331" s="284">
        <f>H332+H333+H334</f>
        <v>3850000</v>
      </c>
    </row>
    <row r="332" spans="1:8" x14ac:dyDescent="0.3">
      <c r="A332" s="278"/>
      <c r="B332" s="232"/>
      <c r="C332" s="226" t="s">
        <v>89</v>
      </c>
      <c r="D332" s="214" t="s">
        <v>90</v>
      </c>
      <c r="E332" s="214"/>
      <c r="F332" s="218"/>
      <c r="G332" s="218">
        <v>3462000</v>
      </c>
      <c r="H332" s="286">
        <v>3462000</v>
      </c>
    </row>
    <row r="333" spans="1:8" x14ac:dyDescent="0.3">
      <c r="A333" s="278"/>
      <c r="B333" s="232"/>
      <c r="C333" s="226" t="s">
        <v>91</v>
      </c>
      <c r="D333" s="214" t="s">
        <v>151</v>
      </c>
      <c r="E333" s="214"/>
      <c r="F333" s="218"/>
      <c r="G333" s="218">
        <v>292000</v>
      </c>
      <c r="H333" s="286">
        <v>292000</v>
      </c>
    </row>
    <row r="334" spans="1:8" x14ac:dyDescent="0.3">
      <c r="A334" s="278"/>
      <c r="B334" s="232"/>
      <c r="C334" s="226" t="s">
        <v>152</v>
      </c>
      <c r="D334" s="214" t="s">
        <v>106</v>
      </c>
      <c r="E334" s="214"/>
      <c r="F334" s="218"/>
      <c r="G334" s="218">
        <v>96000</v>
      </c>
      <c r="H334" s="286">
        <v>96000</v>
      </c>
    </row>
    <row r="335" spans="1:8" x14ac:dyDescent="0.3">
      <c r="A335" s="279" t="s">
        <v>11</v>
      </c>
      <c r="B335" s="255"/>
      <c r="C335" s="280" t="s">
        <v>12</v>
      </c>
      <c r="D335" s="281"/>
      <c r="E335" s="282"/>
      <c r="F335" s="277"/>
      <c r="G335" s="223">
        <f>G336+G337</f>
        <v>514900</v>
      </c>
      <c r="H335" s="284">
        <f>H336+H337</f>
        <v>514900</v>
      </c>
    </row>
    <row r="336" spans="1:8" x14ac:dyDescent="0.3">
      <c r="A336" s="283"/>
      <c r="B336" s="246"/>
      <c r="C336" s="274" t="s">
        <v>13</v>
      </c>
      <c r="D336" s="214"/>
      <c r="E336" s="214"/>
      <c r="F336" s="218"/>
      <c r="G336" s="218">
        <v>500500</v>
      </c>
      <c r="H336" s="361">
        <v>500500</v>
      </c>
    </row>
    <row r="337" spans="1:8" x14ac:dyDescent="0.3">
      <c r="A337" s="283"/>
      <c r="B337" s="214"/>
      <c r="C337" s="274" t="s">
        <v>109</v>
      </c>
      <c r="D337" s="214"/>
      <c r="E337" s="214"/>
      <c r="F337" s="218"/>
      <c r="G337" s="218">
        <v>14400</v>
      </c>
      <c r="H337" s="361">
        <v>14400</v>
      </c>
    </row>
    <row r="338" spans="1:8" x14ac:dyDescent="0.3">
      <c r="A338" s="276" t="s">
        <v>14</v>
      </c>
      <c r="B338" s="209"/>
      <c r="C338" s="209" t="s">
        <v>15</v>
      </c>
      <c r="D338" s="209"/>
      <c r="E338" s="214"/>
      <c r="F338" s="223"/>
      <c r="G338" s="223">
        <f>G339+G345+G348+G352</f>
        <v>1595000</v>
      </c>
      <c r="H338" s="360">
        <f>H339+H345+H348+H352</f>
        <v>2053000</v>
      </c>
    </row>
    <row r="339" spans="1:8" x14ac:dyDescent="0.3">
      <c r="A339" s="285"/>
      <c r="B339" s="209" t="s">
        <v>16</v>
      </c>
      <c r="C339" s="209"/>
      <c r="D339" s="219" t="s">
        <v>17</v>
      </c>
      <c r="E339" s="214"/>
      <c r="F339" s="223"/>
      <c r="G339" s="223">
        <f>G340</f>
        <v>535000</v>
      </c>
      <c r="H339" s="360">
        <f>H340</f>
        <v>912000</v>
      </c>
    </row>
    <row r="340" spans="1:8" x14ac:dyDescent="0.3">
      <c r="A340" s="283"/>
      <c r="B340" s="375"/>
      <c r="C340" s="214" t="s">
        <v>21</v>
      </c>
      <c r="D340" s="230" t="s">
        <v>22</v>
      </c>
      <c r="E340" s="214"/>
      <c r="F340" s="218"/>
      <c r="G340" s="218">
        <f>SUM(G341:G344)</f>
        <v>535000</v>
      </c>
      <c r="H340" s="361">
        <f>SUM(H341:H344)</f>
        <v>912000</v>
      </c>
    </row>
    <row r="341" spans="1:8" x14ac:dyDescent="0.3">
      <c r="A341" s="276"/>
      <c r="B341" s="209"/>
      <c r="C341" s="254"/>
      <c r="D341" s="232"/>
      <c r="E341" s="287" t="s">
        <v>23</v>
      </c>
      <c r="F341" s="218"/>
      <c r="G341" s="218">
        <v>10000</v>
      </c>
      <c r="H341" s="361">
        <v>10000</v>
      </c>
    </row>
    <row r="342" spans="1:8" x14ac:dyDescent="0.3">
      <c r="A342" s="276"/>
      <c r="B342" s="209"/>
      <c r="C342" s="254"/>
      <c r="D342" s="232"/>
      <c r="E342" s="287" t="s">
        <v>122</v>
      </c>
      <c r="F342" s="218"/>
      <c r="G342" s="218">
        <v>25000</v>
      </c>
      <c r="H342" s="361">
        <v>25000</v>
      </c>
    </row>
    <row r="343" spans="1:8" x14ac:dyDescent="0.3">
      <c r="A343" s="276"/>
      <c r="B343" s="209"/>
      <c r="C343" s="254"/>
      <c r="D343" s="232"/>
      <c r="E343" s="287" t="s">
        <v>153</v>
      </c>
      <c r="F343" s="218"/>
      <c r="G343" s="218">
        <v>50000</v>
      </c>
      <c r="H343" s="361">
        <v>50000</v>
      </c>
    </row>
    <row r="344" spans="1:8" x14ac:dyDescent="0.3">
      <c r="A344" s="276"/>
      <c r="B344" s="209"/>
      <c r="C344" s="254"/>
      <c r="D344" s="232"/>
      <c r="E344" s="287" t="s">
        <v>154</v>
      </c>
      <c r="F344" s="218"/>
      <c r="G344" s="218">
        <v>450000</v>
      </c>
      <c r="H344" s="361">
        <v>827000</v>
      </c>
    </row>
    <row r="345" spans="1:8" x14ac:dyDescent="0.3">
      <c r="A345" s="285"/>
      <c r="B345" s="209" t="s">
        <v>26</v>
      </c>
      <c r="C345" s="209"/>
      <c r="D345" s="242" t="s">
        <v>27</v>
      </c>
      <c r="E345" s="214"/>
      <c r="F345" s="223"/>
      <c r="G345" s="223">
        <f>G346</f>
        <v>60000</v>
      </c>
      <c r="H345" s="360">
        <f>H346</f>
        <v>60000</v>
      </c>
    </row>
    <row r="346" spans="1:8" x14ac:dyDescent="0.3">
      <c r="A346" s="283"/>
      <c r="B346" s="375"/>
      <c r="C346" s="214" t="s">
        <v>30</v>
      </c>
      <c r="D346" s="214" t="s">
        <v>31</v>
      </c>
      <c r="E346" s="214"/>
      <c r="F346" s="218"/>
      <c r="G346" s="218">
        <f>SUM(G347)</f>
        <v>60000</v>
      </c>
      <c r="H346" s="361">
        <f>SUM(H347)</f>
        <v>60000</v>
      </c>
    </row>
    <row r="347" spans="1:8" x14ac:dyDescent="0.3">
      <c r="A347" s="283"/>
      <c r="B347" s="214"/>
      <c r="C347" s="214"/>
      <c r="D347" s="375"/>
      <c r="E347" s="274" t="s">
        <v>32</v>
      </c>
      <c r="F347" s="218"/>
      <c r="G347" s="218">
        <v>60000</v>
      </c>
      <c r="H347" s="361">
        <v>60000</v>
      </c>
    </row>
    <row r="348" spans="1:8" x14ac:dyDescent="0.3">
      <c r="A348" s="285"/>
      <c r="B348" s="225" t="s">
        <v>33</v>
      </c>
      <c r="C348" s="375"/>
      <c r="D348" s="209" t="s">
        <v>34</v>
      </c>
      <c r="E348" s="214"/>
      <c r="F348" s="223"/>
      <c r="G348" s="223">
        <f>G349+G350</f>
        <v>450000</v>
      </c>
      <c r="H348" s="360">
        <f>H349+H350</f>
        <v>450000</v>
      </c>
    </row>
    <row r="349" spans="1:8" x14ac:dyDescent="0.3">
      <c r="A349" s="288"/>
      <c r="B349" s="232"/>
      <c r="C349" s="226" t="s">
        <v>40</v>
      </c>
      <c r="D349" s="214" t="s">
        <v>41</v>
      </c>
      <c r="E349" s="214"/>
      <c r="F349" s="218"/>
      <c r="G349" s="218">
        <v>200000</v>
      </c>
      <c r="H349" s="361">
        <v>200000</v>
      </c>
    </row>
    <row r="350" spans="1:8" x14ac:dyDescent="0.3">
      <c r="A350" s="272"/>
      <c r="B350" s="232"/>
      <c r="C350" s="226" t="s">
        <v>42</v>
      </c>
      <c r="D350" s="214" t="s">
        <v>43</v>
      </c>
      <c r="E350" s="214"/>
      <c r="F350" s="218"/>
      <c r="G350" s="218">
        <f>SUM(G351)</f>
        <v>250000</v>
      </c>
      <c r="H350" s="361">
        <f>SUM(H351)</f>
        <v>250000</v>
      </c>
    </row>
    <row r="351" spans="1:8" x14ac:dyDescent="0.3">
      <c r="A351" s="273"/>
      <c r="B351" s="246"/>
      <c r="C351" s="214"/>
      <c r="D351" s="375"/>
      <c r="E351" s="274" t="s">
        <v>44</v>
      </c>
      <c r="F351" s="218"/>
      <c r="G351" s="218">
        <v>250000</v>
      </c>
      <c r="H351" s="361">
        <v>250000</v>
      </c>
    </row>
    <row r="352" spans="1:8" x14ac:dyDescent="0.3">
      <c r="A352" s="285"/>
      <c r="B352" s="209" t="s">
        <v>45</v>
      </c>
      <c r="C352" s="375"/>
      <c r="D352" s="209" t="s">
        <v>46</v>
      </c>
      <c r="E352" s="214"/>
      <c r="F352" s="223"/>
      <c r="G352" s="223">
        <f>SUM(G353:G354)</f>
        <v>550000</v>
      </c>
      <c r="H352" s="360">
        <f>SUM(H353:H354)</f>
        <v>631000</v>
      </c>
    </row>
    <row r="353" spans="1:8" x14ac:dyDescent="0.3">
      <c r="A353" s="283"/>
      <c r="B353" s="375"/>
      <c r="C353" s="214" t="s">
        <v>47</v>
      </c>
      <c r="D353" s="214" t="s">
        <v>48</v>
      </c>
      <c r="E353" s="214"/>
      <c r="F353" s="218"/>
      <c r="G353" s="218">
        <v>300000</v>
      </c>
      <c r="H353" s="361">
        <v>381000</v>
      </c>
    </row>
    <row r="354" spans="1:8" x14ac:dyDescent="0.3">
      <c r="A354" s="283"/>
      <c r="B354" s="375"/>
      <c r="C354" s="230" t="s">
        <v>49</v>
      </c>
      <c r="D354" s="230" t="s">
        <v>155</v>
      </c>
      <c r="E354" s="230"/>
      <c r="F354" s="271"/>
      <c r="G354" s="218">
        <v>250000</v>
      </c>
      <c r="H354" s="362">
        <v>250000</v>
      </c>
    </row>
    <row r="355" spans="1:8" x14ac:dyDescent="0.3">
      <c r="A355" s="234" t="s">
        <v>133</v>
      </c>
      <c r="B355" s="248"/>
      <c r="C355" s="248"/>
      <c r="D355" s="248"/>
      <c r="E355" s="248"/>
      <c r="F355" s="290"/>
      <c r="G355" s="265">
        <f t="shared" ref="G355:H356" si="6">G356</f>
        <v>2400000</v>
      </c>
      <c r="H355" s="376">
        <f t="shared" si="6"/>
        <v>2400000</v>
      </c>
    </row>
    <row r="356" spans="1:8" x14ac:dyDescent="0.3">
      <c r="A356" s="208" t="s">
        <v>131</v>
      </c>
      <c r="B356" s="214"/>
      <c r="C356" s="209" t="s">
        <v>132</v>
      </c>
      <c r="D356" s="209"/>
      <c r="E356" s="209"/>
      <c r="F356" s="213"/>
      <c r="G356" s="223">
        <f t="shared" si="6"/>
        <v>2400000</v>
      </c>
      <c r="H356" s="360">
        <f t="shared" si="6"/>
        <v>2400000</v>
      </c>
    </row>
    <row r="357" spans="1:8" x14ac:dyDescent="0.3">
      <c r="A357" s="212"/>
      <c r="B357" s="209" t="s">
        <v>134</v>
      </c>
      <c r="C357" s="209"/>
      <c r="D357" s="209" t="s">
        <v>135</v>
      </c>
      <c r="E357" s="209"/>
      <c r="F357" s="213"/>
      <c r="G357" s="223">
        <f>G358</f>
        <v>2400000</v>
      </c>
      <c r="H357" s="360">
        <f>H358</f>
        <v>2400000</v>
      </c>
    </row>
    <row r="358" spans="1:8" x14ac:dyDescent="0.3">
      <c r="A358" s="212"/>
      <c r="B358" s="209"/>
      <c r="C358" s="209"/>
      <c r="D358" s="209"/>
      <c r="E358" s="209" t="s">
        <v>136</v>
      </c>
      <c r="F358" s="213"/>
      <c r="G358" s="223">
        <f>SUM(G359:G363)</f>
        <v>2400000</v>
      </c>
      <c r="H358" s="284">
        <f>SUM(H359:H363)</f>
        <v>2400000</v>
      </c>
    </row>
    <row r="359" spans="1:8" x14ac:dyDescent="0.3">
      <c r="A359" s="212"/>
      <c r="B359" s="214"/>
      <c r="C359" s="214"/>
      <c r="D359" s="214"/>
      <c r="E359" s="214" t="s">
        <v>137</v>
      </c>
      <c r="F359" s="213"/>
      <c r="G359" s="218">
        <v>500000</v>
      </c>
      <c r="H359" s="286">
        <v>500000</v>
      </c>
    </row>
    <row r="360" spans="1:8" x14ac:dyDescent="0.3">
      <c r="A360" s="212"/>
      <c r="B360" s="214"/>
      <c r="C360" s="214"/>
      <c r="D360" s="214"/>
      <c r="E360" s="214" t="s">
        <v>411</v>
      </c>
      <c r="F360" s="214"/>
      <c r="G360" s="218">
        <v>300000</v>
      </c>
      <c r="H360" s="286">
        <v>300000</v>
      </c>
    </row>
    <row r="361" spans="1:8" x14ac:dyDescent="0.3">
      <c r="A361" s="212"/>
      <c r="B361" s="214"/>
      <c r="C361" s="214"/>
      <c r="D361" s="214"/>
      <c r="E361" s="214" t="s">
        <v>138</v>
      </c>
      <c r="F361" s="214"/>
      <c r="G361" s="218">
        <v>1000000</v>
      </c>
      <c r="H361" s="286">
        <v>1000000</v>
      </c>
    </row>
    <row r="362" spans="1:8" x14ac:dyDescent="0.3">
      <c r="A362" s="212"/>
      <c r="B362" s="214"/>
      <c r="C362" s="214"/>
      <c r="D362" s="214"/>
      <c r="E362" s="214" t="s">
        <v>412</v>
      </c>
      <c r="F362" s="214"/>
      <c r="G362" s="218">
        <v>500000</v>
      </c>
      <c r="H362" s="286">
        <v>500000</v>
      </c>
    </row>
    <row r="363" spans="1:8" x14ac:dyDescent="0.3">
      <c r="A363" s="212"/>
      <c r="B363" s="214"/>
      <c r="C363" s="214"/>
      <c r="D363" s="214"/>
      <c r="E363" s="214" t="s">
        <v>139</v>
      </c>
      <c r="F363" s="214"/>
      <c r="G363" s="218">
        <v>100000</v>
      </c>
      <c r="H363" s="286">
        <v>100000</v>
      </c>
    </row>
    <row r="364" spans="1:8" x14ac:dyDescent="0.3">
      <c r="A364" s="321" t="s">
        <v>141</v>
      </c>
      <c r="B364" s="322"/>
      <c r="C364" s="322"/>
      <c r="D364" s="322"/>
      <c r="E364" s="322"/>
      <c r="F364" s="323"/>
      <c r="G364" s="291">
        <f>+G373+G365</f>
        <v>3090880</v>
      </c>
      <c r="H364" s="377">
        <f>+H373+H365</f>
        <v>3957380</v>
      </c>
    </row>
    <row r="365" spans="1:8" x14ac:dyDescent="0.3">
      <c r="A365" s="276" t="s">
        <v>14</v>
      </c>
      <c r="B365" s="209"/>
      <c r="C365" s="209" t="s">
        <v>15</v>
      </c>
      <c r="D365" s="209"/>
      <c r="E365" s="214"/>
      <c r="F365" s="294"/>
      <c r="G365" s="324">
        <f>G366+G368</f>
        <v>1090880</v>
      </c>
      <c r="H365" s="378">
        <f>H366+H368</f>
        <v>1707380</v>
      </c>
    </row>
    <row r="366" spans="1:8" x14ac:dyDescent="0.3">
      <c r="A366" s="243"/>
      <c r="B366" s="330" t="s">
        <v>16</v>
      </c>
      <c r="C366" s="225"/>
      <c r="D366" s="225" t="s">
        <v>17</v>
      </c>
      <c r="E366" s="328"/>
      <c r="F366" s="294"/>
      <c r="G366" s="324">
        <f>G367</f>
        <v>690880</v>
      </c>
      <c r="H366" s="378">
        <f>H367</f>
        <v>1296380</v>
      </c>
    </row>
    <row r="367" spans="1:8" x14ac:dyDescent="0.3">
      <c r="A367" s="329"/>
      <c r="B367" s="331"/>
      <c r="C367" s="232" t="s">
        <v>21</v>
      </c>
      <c r="D367" s="222" t="s">
        <v>22</v>
      </c>
      <c r="E367" s="332"/>
      <c r="F367" s="294"/>
      <c r="G367" s="326">
        <v>690880</v>
      </c>
      <c r="H367" s="379">
        <v>1296380</v>
      </c>
    </row>
    <row r="368" spans="1:8" x14ac:dyDescent="0.3">
      <c r="A368" s="285"/>
      <c r="B368" s="225" t="s">
        <v>33</v>
      </c>
      <c r="C368" s="375"/>
      <c r="D368" s="209" t="s">
        <v>34</v>
      </c>
      <c r="E368" s="214"/>
      <c r="F368" s="294"/>
      <c r="G368" s="337">
        <f>G369+G372</f>
        <v>400000</v>
      </c>
      <c r="H368" s="380">
        <f>H369+H372</f>
        <v>411000</v>
      </c>
    </row>
    <row r="369" spans="1:8" x14ac:dyDescent="0.3">
      <c r="A369" s="272"/>
      <c r="B369" s="232"/>
      <c r="C369" s="226" t="s">
        <v>42</v>
      </c>
      <c r="D369" s="214" t="s">
        <v>43</v>
      </c>
      <c r="E369" s="214"/>
      <c r="F369" s="218"/>
      <c r="G369" s="327">
        <f>G370</f>
        <v>314961</v>
      </c>
      <c r="H369" s="381">
        <f>H370</f>
        <v>314961</v>
      </c>
    </row>
    <row r="370" spans="1:8" x14ac:dyDescent="0.3">
      <c r="A370" s="273"/>
      <c r="B370" s="246"/>
      <c r="C370" s="214"/>
      <c r="D370" s="375"/>
      <c r="E370" s="274" t="s">
        <v>406</v>
      </c>
      <c r="F370" s="218"/>
      <c r="G370" s="327">
        <v>314961</v>
      </c>
      <c r="H370" s="381">
        <v>314961</v>
      </c>
    </row>
    <row r="371" spans="1:8" x14ac:dyDescent="0.3">
      <c r="A371" s="285"/>
      <c r="B371" s="209" t="s">
        <v>45</v>
      </c>
      <c r="C371" s="375"/>
      <c r="D371" s="209" t="s">
        <v>46</v>
      </c>
      <c r="E371" s="214"/>
      <c r="F371" s="223"/>
      <c r="G371" s="337">
        <f>G372</f>
        <v>85039</v>
      </c>
      <c r="H371" s="380">
        <f>H372</f>
        <v>96039</v>
      </c>
    </row>
    <row r="372" spans="1:8" x14ac:dyDescent="0.3">
      <c r="A372" s="283"/>
      <c r="B372" s="375"/>
      <c r="C372" s="214" t="s">
        <v>47</v>
      </c>
      <c r="D372" s="214" t="s">
        <v>48</v>
      </c>
      <c r="E372" s="214"/>
      <c r="F372" s="218"/>
      <c r="G372" s="327">
        <v>85039</v>
      </c>
      <c r="H372" s="381">
        <v>96039</v>
      </c>
    </row>
    <row r="373" spans="1:8" x14ac:dyDescent="0.3">
      <c r="A373" s="319" t="s">
        <v>131</v>
      </c>
      <c r="B373" s="246"/>
      <c r="C373" s="242" t="s">
        <v>132</v>
      </c>
      <c r="D373" s="325"/>
      <c r="E373" s="333"/>
      <c r="F373" s="222"/>
      <c r="G373" s="320">
        <f t="shared" ref="G373:H375" si="7">G374</f>
        <v>2000000</v>
      </c>
      <c r="H373" s="382">
        <f t="shared" si="7"/>
        <v>2250000</v>
      </c>
    </row>
    <row r="374" spans="1:8" x14ac:dyDescent="0.3">
      <c r="A374" s="293"/>
      <c r="B374" s="209" t="s">
        <v>134</v>
      </c>
      <c r="C374" s="209"/>
      <c r="D374" s="209" t="s">
        <v>135</v>
      </c>
      <c r="E374" s="325"/>
      <c r="F374" s="222"/>
      <c r="G374" s="292">
        <f t="shared" si="7"/>
        <v>2000000</v>
      </c>
      <c r="H374" s="383">
        <f t="shared" si="7"/>
        <v>2250000</v>
      </c>
    </row>
    <row r="375" spans="1:8" x14ac:dyDescent="0.3">
      <c r="A375" s="293"/>
      <c r="B375" s="294"/>
      <c r="C375" s="294"/>
      <c r="D375" s="209" t="s">
        <v>136</v>
      </c>
      <c r="E375" s="334"/>
      <c r="F375" s="295"/>
      <c r="G375" s="292">
        <f t="shared" si="7"/>
        <v>2000000</v>
      </c>
      <c r="H375" s="383">
        <f t="shared" si="7"/>
        <v>2250000</v>
      </c>
    </row>
    <row r="376" spans="1:8" x14ac:dyDescent="0.3">
      <c r="A376" s="293"/>
      <c r="B376" s="294"/>
      <c r="C376" s="294"/>
      <c r="D376" s="294"/>
      <c r="E376" s="213" t="s">
        <v>140</v>
      </c>
      <c r="F376" s="222"/>
      <c r="G376" s="296">
        <v>2000000</v>
      </c>
      <c r="H376" s="384">
        <v>2250000</v>
      </c>
    </row>
    <row r="377" spans="1:8" x14ac:dyDescent="0.3">
      <c r="A377" s="297"/>
      <c r="B377" s="298"/>
      <c r="C377" s="299" t="s">
        <v>142</v>
      </c>
      <c r="D377" s="299"/>
      <c r="E377" s="335"/>
      <c r="F377" s="336"/>
      <c r="G377" s="265">
        <f>G9+G74+G106+G118+G141+G149+G190+G224+G240+G248+G306+G355+G135+G364+G97+G329+G287+G297+G93+G183</f>
        <v>217522864</v>
      </c>
      <c r="H377" s="385">
        <f>H9+H74+H106+H118+H141+H149+H190+H224+H240+H248+H306+H355+H135+H364+H97+H329+H287+H297+H93+H183</f>
        <v>363128137</v>
      </c>
    </row>
    <row r="378" spans="1:8" x14ac:dyDescent="0.3">
      <c r="A378" s="300"/>
      <c r="B378" s="301"/>
      <c r="C378" s="301"/>
      <c r="D378" s="301"/>
      <c r="E378" s="301"/>
      <c r="F378" s="301"/>
      <c r="G378" s="302"/>
      <c r="H378" s="386"/>
    </row>
    <row r="379" spans="1:8" x14ac:dyDescent="0.3">
      <c r="A379" s="303" t="s">
        <v>5</v>
      </c>
      <c r="B379" s="304"/>
      <c r="C379" s="304" t="s">
        <v>6</v>
      </c>
      <c r="D379" s="304"/>
      <c r="E379" s="304"/>
      <c r="F379" s="305"/>
      <c r="G379" s="359">
        <f>G10+G107+G150+G191+G249+G330+G307</f>
        <v>39439439</v>
      </c>
      <c r="H379" s="387">
        <f>H10+H107+H150+H191+H249+H330+H307</f>
        <v>40432256</v>
      </c>
    </row>
    <row r="380" spans="1:8" x14ac:dyDescent="0.3">
      <c r="A380" s="306" t="s">
        <v>11</v>
      </c>
      <c r="B380" s="347"/>
      <c r="C380" s="347" t="s">
        <v>12</v>
      </c>
      <c r="D380" s="307"/>
      <c r="E380" s="307"/>
      <c r="F380" s="308"/>
      <c r="G380" s="359">
        <f>G13+G111+G157+G197+G256+G335+G312</f>
        <v>4970883</v>
      </c>
      <c r="H380" s="388">
        <f>H13+H111+H157+H197+H256+H335+H312</f>
        <v>5150598</v>
      </c>
    </row>
    <row r="381" spans="1:8" x14ac:dyDescent="0.3">
      <c r="A381" s="306" t="s">
        <v>14</v>
      </c>
      <c r="B381" s="347"/>
      <c r="C381" s="347" t="s">
        <v>15</v>
      </c>
      <c r="D381" s="347"/>
      <c r="E381" s="347"/>
      <c r="F381" s="308"/>
      <c r="G381" s="359">
        <f>G15+G75+G119+G142+G160+G200+G225+G259+G315+G241+G136+G338+G288+G298+G365+G113+G184</f>
        <v>42997880</v>
      </c>
      <c r="H381" s="359">
        <f>H15+H75+H119+H142+H160+H200+H225+H259+H315+H241+H136+H338+H288+H298+H365+H113+H184</f>
        <v>55830418</v>
      </c>
    </row>
    <row r="382" spans="1:8" x14ac:dyDescent="0.3">
      <c r="A382" s="306" t="s">
        <v>131</v>
      </c>
      <c r="B382" s="347"/>
      <c r="C382" s="347" t="s">
        <v>132</v>
      </c>
      <c r="D382" s="347"/>
      <c r="E382" s="347"/>
      <c r="F382" s="308"/>
      <c r="G382" s="359">
        <f>G356+G373</f>
        <v>4400000</v>
      </c>
      <c r="H382" s="388">
        <f>H356+H373</f>
        <v>4650000</v>
      </c>
    </row>
    <row r="383" spans="1:8" x14ac:dyDescent="0.3">
      <c r="A383" s="306" t="s">
        <v>52</v>
      </c>
      <c r="B383" s="347"/>
      <c r="C383" s="347" t="s">
        <v>53</v>
      </c>
      <c r="D383" s="347"/>
      <c r="E383" s="347"/>
      <c r="F383" s="309"/>
      <c r="G383" s="359">
        <f>G41+G97</f>
        <v>93627620</v>
      </c>
      <c r="H383" s="388">
        <f>H41+H97</f>
        <v>143683459</v>
      </c>
    </row>
    <row r="384" spans="1:8" x14ac:dyDescent="0.3">
      <c r="A384" s="306" t="s">
        <v>71</v>
      </c>
      <c r="B384" s="347"/>
      <c r="C384" s="516" t="s">
        <v>72</v>
      </c>
      <c r="D384" s="516"/>
      <c r="E384" s="516"/>
      <c r="F384" s="308"/>
      <c r="G384" s="359">
        <f>G63+G187+G281</f>
        <v>5379357</v>
      </c>
      <c r="H384" s="388">
        <f>H63+H187+H281+H90+H180</f>
        <v>34162853</v>
      </c>
    </row>
    <row r="385" spans="1:8" x14ac:dyDescent="0.3">
      <c r="A385" s="306" t="s">
        <v>126</v>
      </c>
      <c r="B385" s="347"/>
      <c r="C385" s="516" t="s">
        <v>143</v>
      </c>
      <c r="D385" s="516"/>
      <c r="E385" s="516"/>
      <c r="F385" s="308"/>
      <c r="G385" s="359">
        <f>G128+G68</f>
        <v>24000000</v>
      </c>
      <c r="H385" s="388">
        <f>H128+H68+H237+H285</f>
        <v>76424632</v>
      </c>
    </row>
    <row r="386" spans="1:8" x14ac:dyDescent="0.3">
      <c r="A386" s="310" t="s">
        <v>144</v>
      </c>
      <c r="B386" s="311"/>
      <c r="C386" s="311" t="s">
        <v>145</v>
      </c>
      <c r="D386" s="311"/>
      <c r="E386" s="311"/>
      <c r="F386" s="312"/>
      <c r="G386" s="359">
        <f>G72</f>
        <v>0</v>
      </c>
      <c r="H386" s="359">
        <f>H72</f>
        <v>42117</v>
      </c>
    </row>
    <row r="387" spans="1:8" x14ac:dyDescent="0.3">
      <c r="A387" s="313" t="s">
        <v>77</v>
      </c>
      <c r="B387" s="314"/>
      <c r="C387" s="314" t="s">
        <v>78</v>
      </c>
      <c r="D387" s="314"/>
      <c r="E387" s="314"/>
      <c r="F387" s="315"/>
      <c r="G387" s="359">
        <f>G94</f>
        <v>2707685</v>
      </c>
      <c r="H387" s="388">
        <f>H94</f>
        <v>2751804</v>
      </c>
    </row>
    <row r="388" spans="1:8" ht="15" thickBot="1" x14ac:dyDescent="0.35">
      <c r="A388" s="316"/>
      <c r="B388" s="317"/>
      <c r="C388" s="317" t="s">
        <v>142</v>
      </c>
      <c r="D388" s="317"/>
      <c r="E388" s="317"/>
      <c r="F388" s="318"/>
      <c r="G388" s="389">
        <f>G379+G380+G381+G382+G383+G384+G385+G386+G387</f>
        <v>217522864</v>
      </c>
      <c r="H388" s="390">
        <f>H379+H380+H381+H382+H383+H384+H385+H386+H387</f>
        <v>363128137</v>
      </c>
    </row>
  </sheetData>
  <mergeCells count="16">
    <mergeCell ref="H7:H8"/>
    <mergeCell ref="A3:H3"/>
    <mergeCell ref="A4:H4"/>
    <mergeCell ref="A5:H5"/>
    <mergeCell ref="A1:G1"/>
    <mergeCell ref="D282:F282"/>
    <mergeCell ref="C384:E384"/>
    <mergeCell ref="C385:E385"/>
    <mergeCell ref="A2:F2"/>
    <mergeCell ref="G7:G8"/>
    <mergeCell ref="A7:E8"/>
    <mergeCell ref="F7:F8"/>
    <mergeCell ref="A97:F97"/>
    <mergeCell ref="E275:F275"/>
    <mergeCell ref="A329:E329"/>
    <mergeCell ref="D284:F284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73" min="1" max="7" man="1"/>
    <brk id="140" min="1" max="7" man="1"/>
    <brk id="216" min="1" max="7" man="1"/>
    <brk id="286" min="1" max="7" man="1"/>
    <brk id="354" min="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B1" sqref="B1:F1"/>
    </sheetView>
  </sheetViews>
  <sheetFormatPr defaultRowHeight="14.4" x14ac:dyDescent="0.3"/>
  <cols>
    <col min="1" max="1" width="6.88671875" customWidth="1"/>
    <col min="2" max="2" width="39.109375" customWidth="1"/>
    <col min="3" max="3" width="10.6640625" customWidth="1"/>
    <col min="4" max="4" width="10.5546875" customWidth="1"/>
    <col min="5" max="5" width="12.109375" customWidth="1"/>
    <col min="6" max="6" width="10.88671875" bestFit="1" customWidth="1"/>
    <col min="7" max="7" width="8.88671875" customWidth="1"/>
  </cols>
  <sheetData>
    <row r="1" spans="1:8" x14ac:dyDescent="0.3">
      <c r="A1" s="190"/>
      <c r="B1" s="555" t="s">
        <v>467</v>
      </c>
      <c r="C1" s="518"/>
      <c r="D1" s="518"/>
      <c r="E1" s="518"/>
      <c r="F1" s="518"/>
    </row>
    <row r="2" spans="1:8" x14ac:dyDescent="0.3">
      <c r="A2" s="190"/>
      <c r="B2" s="556"/>
      <c r="C2" s="557"/>
      <c r="D2" s="557"/>
      <c r="E2" s="557"/>
      <c r="F2" s="557"/>
    </row>
    <row r="3" spans="1:8" x14ac:dyDescent="0.3">
      <c r="A3" s="536" t="s">
        <v>0</v>
      </c>
      <c r="B3" s="497"/>
      <c r="C3" s="497"/>
      <c r="D3" s="497"/>
      <c r="E3" s="497"/>
      <c r="F3" s="497"/>
      <c r="G3" s="497"/>
      <c r="H3" s="497"/>
    </row>
    <row r="4" spans="1:8" x14ac:dyDescent="0.3">
      <c r="A4" s="536" t="s">
        <v>387</v>
      </c>
      <c r="B4" s="497"/>
      <c r="C4" s="497"/>
      <c r="D4" s="497"/>
      <c r="E4" s="497"/>
      <c r="F4" s="497"/>
      <c r="G4" s="497"/>
      <c r="H4" s="497"/>
    </row>
    <row r="5" spans="1:8" x14ac:dyDescent="0.3">
      <c r="A5" s="536" t="s">
        <v>413</v>
      </c>
      <c r="B5" s="497"/>
      <c r="C5" s="497"/>
      <c r="D5" s="497"/>
      <c r="E5" s="497"/>
      <c r="F5" s="497"/>
      <c r="G5" s="497"/>
      <c r="H5" s="497"/>
    </row>
    <row r="6" spans="1:8" x14ac:dyDescent="0.3">
      <c r="A6" s="190"/>
      <c r="B6" s="191"/>
      <c r="C6" s="554" t="s">
        <v>1</v>
      </c>
      <c r="D6" s="554"/>
      <c r="E6" s="554"/>
      <c r="F6" s="554"/>
    </row>
    <row r="7" spans="1:8" x14ac:dyDescent="0.3">
      <c r="A7" s="543" t="s">
        <v>258</v>
      </c>
      <c r="B7" s="546" t="s">
        <v>225</v>
      </c>
      <c r="C7" s="549" t="s">
        <v>259</v>
      </c>
      <c r="D7" s="549" t="s">
        <v>260</v>
      </c>
      <c r="E7" s="549" t="s">
        <v>285</v>
      </c>
      <c r="F7" s="540" t="s">
        <v>262</v>
      </c>
    </row>
    <row r="8" spans="1:8" x14ac:dyDescent="0.3">
      <c r="A8" s="544"/>
      <c r="B8" s="547"/>
      <c r="C8" s="550"/>
      <c r="D8" s="552"/>
      <c r="E8" s="550"/>
      <c r="F8" s="541"/>
    </row>
    <row r="9" spans="1:8" x14ac:dyDescent="0.3">
      <c r="A9" s="544"/>
      <c r="B9" s="547"/>
      <c r="C9" s="550"/>
      <c r="D9" s="552"/>
      <c r="E9" s="550"/>
      <c r="F9" s="541"/>
    </row>
    <row r="10" spans="1:8" x14ac:dyDescent="0.3">
      <c r="A10" s="545"/>
      <c r="B10" s="548"/>
      <c r="C10" s="551"/>
      <c r="D10" s="553"/>
      <c r="E10" s="551"/>
      <c r="F10" s="542"/>
    </row>
    <row r="11" spans="1:8" x14ac:dyDescent="0.3">
      <c r="A11" s="178">
        <v>1</v>
      </c>
      <c r="B11" s="23">
        <v>2</v>
      </c>
      <c r="C11" s="47">
        <v>3</v>
      </c>
      <c r="D11" s="47">
        <v>4</v>
      </c>
      <c r="E11" s="47">
        <v>5</v>
      </c>
      <c r="F11" s="179">
        <v>6</v>
      </c>
    </row>
    <row r="12" spans="1:8" ht="32.25" customHeight="1" x14ac:dyDescent="0.3">
      <c r="A12" s="180" t="s">
        <v>263</v>
      </c>
      <c r="B12" s="48" t="s">
        <v>286</v>
      </c>
      <c r="C12" s="49">
        <v>119819401</v>
      </c>
      <c r="D12" s="49">
        <v>2458960</v>
      </c>
      <c r="E12" s="50"/>
      <c r="F12" s="181">
        <f>SUM(C12:E12)</f>
        <v>122278361</v>
      </c>
    </row>
    <row r="13" spans="1:8" x14ac:dyDescent="0.3">
      <c r="A13" s="182" t="s">
        <v>267</v>
      </c>
      <c r="B13" s="51" t="s">
        <v>287</v>
      </c>
      <c r="C13" s="49">
        <v>2327500</v>
      </c>
      <c r="D13" s="52"/>
      <c r="E13" s="52"/>
      <c r="F13" s="181">
        <f t="shared" ref="F13:F31" si="0">SUM(C13:E13)</f>
        <v>2327500</v>
      </c>
    </row>
    <row r="14" spans="1:8" ht="27" x14ac:dyDescent="0.3">
      <c r="A14" s="182" t="s">
        <v>269</v>
      </c>
      <c r="B14" s="192" t="s">
        <v>383</v>
      </c>
      <c r="C14" s="49">
        <v>2751804</v>
      </c>
      <c r="D14" s="52"/>
      <c r="E14" s="52"/>
      <c r="F14" s="181">
        <f t="shared" si="0"/>
        <v>2751804</v>
      </c>
    </row>
    <row r="15" spans="1:8" x14ac:dyDescent="0.3">
      <c r="A15" s="182" t="s">
        <v>271</v>
      </c>
      <c r="B15" s="51" t="s">
        <v>305</v>
      </c>
      <c r="C15" s="49">
        <v>60310694</v>
      </c>
      <c r="D15" s="52"/>
      <c r="E15" s="52"/>
      <c r="F15" s="181">
        <f t="shared" si="0"/>
        <v>60310694</v>
      </c>
    </row>
    <row r="16" spans="1:8" x14ac:dyDescent="0.3">
      <c r="A16" s="182" t="s">
        <v>273</v>
      </c>
      <c r="B16" s="51" t="s">
        <v>274</v>
      </c>
      <c r="C16" s="53">
        <v>3956075</v>
      </c>
      <c r="D16" s="52"/>
      <c r="E16" s="52"/>
      <c r="F16" s="181">
        <f t="shared" si="0"/>
        <v>3956075</v>
      </c>
    </row>
    <row r="17" spans="1:6" ht="19.5" customHeight="1" x14ac:dyDescent="0.3">
      <c r="A17" s="182" t="s">
        <v>288</v>
      </c>
      <c r="B17" s="54" t="s">
        <v>289</v>
      </c>
      <c r="C17" s="53">
        <v>58882590</v>
      </c>
      <c r="D17" s="52"/>
      <c r="E17" s="52"/>
      <c r="F17" s="181">
        <f t="shared" si="0"/>
        <v>58882590</v>
      </c>
    </row>
    <row r="18" spans="1:6" x14ac:dyDescent="0.3">
      <c r="A18" s="182" t="s">
        <v>290</v>
      </c>
      <c r="B18" s="51" t="s">
        <v>291</v>
      </c>
      <c r="C18" s="53">
        <v>127000</v>
      </c>
      <c r="D18" s="52"/>
      <c r="E18" s="52"/>
      <c r="F18" s="181">
        <f t="shared" si="0"/>
        <v>127000</v>
      </c>
    </row>
    <row r="19" spans="1:6" x14ac:dyDescent="0.3">
      <c r="A19" s="182" t="s">
        <v>292</v>
      </c>
      <c r="B19" s="51" t="s">
        <v>293</v>
      </c>
      <c r="C19" s="53">
        <v>2150000</v>
      </c>
      <c r="D19" s="52"/>
      <c r="E19" s="52"/>
      <c r="F19" s="181">
        <f t="shared" si="0"/>
        <v>2150000</v>
      </c>
    </row>
    <row r="20" spans="1:6" ht="27.75" customHeight="1" x14ac:dyDescent="0.3">
      <c r="A20" s="182" t="s">
        <v>275</v>
      </c>
      <c r="B20" s="54" t="s">
        <v>276</v>
      </c>
      <c r="C20" s="53">
        <v>27311789</v>
      </c>
      <c r="D20" s="52"/>
      <c r="E20" s="52"/>
      <c r="F20" s="181">
        <f t="shared" si="0"/>
        <v>27311789</v>
      </c>
    </row>
    <row r="21" spans="1:6" ht="19.5" customHeight="1" x14ac:dyDescent="0.3">
      <c r="A21" s="182" t="s">
        <v>404</v>
      </c>
      <c r="B21" s="192" t="s">
        <v>405</v>
      </c>
      <c r="C21" s="53">
        <v>450000</v>
      </c>
      <c r="D21" s="52"/>
      <c r="E21" s="52"/>
      <c r="F21" s="181">
        <f t="shared" si="0"/>
        <v>450000</v>
      </c>
    </row>
    <row r="22" spans="1:6" x14ac:dyDescent="0.3">
      <c r="A22" s="182" t="s">
        <v>277</v>
      </c>
      <c r="B22" s="51" t="s">
        <v>294</v>
      </c>
      <c r="C22" s="53">
        <v>10203026</v>
      </c>
      <c r="D22" s="52"/>
      <c r="E22" s="52"/>
      <c r="F22" s="181">
        <f t="shared" si="0"/>
        <v>10203026</v>
      </c>
    </row>
    <row r="23" spans="1:6" x14ac:dyDescent="0.3">
      <c r="A23" s="182" t="s">
        <v>295</v>
      </c>
      <c r="B23" s="51" t="s">
        <v>296</v>
      </c>
      <c r="C23" s="53">
        <v>15126352</v>
      </c>
      <c r="D23" s="52"/>
      <c r="E23" s="52"/>
      <c r="F23" s="181">
        <f t="shared" si="0"/>
        <v>15126352</v>
      </c>
    </row>
    <row r="24" spans="1:6" x14ac:dyDescent="0.3">
      <c r="A24" s="182" t="s">
        <v>297</v>
      </c>
      <c r="B24" s="51" t="s">
        <v>298</v>
      </c>
      <c r="C24" s="53">
        <v>25000</v>
      </c>
      <c r="D24" s="52"/>
      <c r="E24" s="52"/>
      <c r="F24" s="181">
        <f t="shared" si="0"/>
        <v>25000</v>
      </c>
    </row>
    <row r="25" spans="1:6" x14ac:dyDescent="0.3">
      <c r="A25" s="182" t="s">
        <v>279</v>
      </c>
      <c r="B25" s="51" t="s">
        <v>280</v>
      </c>
      <c r="C25" s="53">
        <v>21089333</v>
      </c>
      <c r="D25" s="52"/>
      <c r="E25" s="52"/>
      <c r="F25" s="181">
        <f t="shared" si="0"/>
        <v>21089333</v>
      </c>
    </row>
    <row r="26" spans="1:6" x14ac:dyDescent="0.3">
      <c r="A26" s="183" t="s">
        <v>367</v>
      </c>
      <c r="B26" s="55" t="s">
        <v>368</v>
      </c>
      <c r="C26" s="56">
        <v>490000</v>
      </c>
      <c r="D26" s="57"/>
      <c r="E26" s="57"/>
      <c r="F26" s="181">
        <f t="shared" si="0"/>
        <v>490000</v>
      </c>
    </row>
    <row r="27" spans="1:6" x14ac:dyDescent="0.3">
      <c r="A27" s="183" t="s">
        <v>374</v>
      </c>
      <c r="B27" s="55" t="s">
        <v>375</v>
      </c>
      <c r="C27" s="56">
        <v>210000</v>
      </c>
      <c r="D27" s="57"/>
      <c r="E27" s="57"/>
      <c r="F27" s="181">
        <f t="shared" si="0"/>
        <v>210000</v>
      </c>
    </row>
    <row r="28" spans="1:6" x14ac:dyDescent="0.3">
      <c r="A28" s="183" t="s">
        <v>281</v>
      </c>
      <c r="B28" s="55" t="s">
        <v>299</v>
      </c>
      <c r="C28" s="56">
        <v>22663333</v>
      </c>
      <c r="D28" s="57"/>
      <c r="E28" s="57"/>
      <c r="F28" s="181">
        <f t="shared" si="0"/>
        <v>22663333</v>
      </c>
    </row>
    <row r="29" spans="1:6" x14ac:dyDescent="0.3">
      <c r="A29" s="183" t="s">
        <v>300</v>
      </c>
      <c r="B29" s="55" t="s">
        <v>284</v>
      </c>
      <c r="C29" s="56">
        <v>6417900</v>
      </c>
      <c r="D29" s="57"/>
      <c r="E29" s="57"/>
      <c r="F29" s="181">
        <f t="shared" si="0"/>
        <v>6417900</v>
      </c>
    </row>
    <row r="30" spans="1:6" ht="26.25" customHeight="1" x14ac:dyDescent="0.3">
      <c r="A30" s="183">
        <v>107060</v>
      </c>
      <c r="B30" s="58" t="s">
        <v>301</v>
      </c>
      <c r="C30" s="56">
        <v>2400000</v>
      </c>
      <c r="D30" s="57"/>
      <c r="E30" s="57"/>
      <c r="F30" s="181">
        <f t="shared" si="0"/>
        <v>2400000</v>
      </c>
    </row>
    <row r="31" spans="1:6" ht="26.25" customHeight="1" x14ac:dyDescent="0.3">
      <c r="A31" s="183" t="s">
        <v>302</v>
      </c>
      <c r="B31" s="59" t="s">
        <v>303</v>
      </c>
      <c r="C31" s="12">
        <v>3957380</v>
      </c>
      <c r="D31" s="60"/>
      <c r="E31" s="60"/>
      <c r="F31" s="181">
        <f t="shared" si="0"/>
        <v>3957380</v>
      </c>
    </row>
    <row r="32" spans="1:6" ht="15" thickBot="1" x14ac:dyDescent="0.35">
      <c r="A32" s="184"/>
      <c r="B32" s="185" t="s">
        <v>304</v>
      </c>
      <c r="C32" s="186">
        <f>SUM(C12:C31)</f>
        <v>360669177</v>
      </c>
      <c r="D32" s="187">
        <f>SUM(D12:D30)</f>
        <v>2458960</v>
      </c>
      <c r="E32" s="187">
        <f>SUM(E18:E25)</f>
        <v>0</v>
      </c>
      <c r="F32" s="188">
        <f>SUM(F12:F31)</f>
        <v>363128137</v>
      </c>
    </row>
  </sheetData>
  <mergeCells count="12">
    <mergeCell ref="C6:F6"/>
    <mergeCell ref="B1:F1"/>
    <mergeCell ref="B2:F2"/>
    <mergeCell ref="A3:H3"/>
    <mergeCell ref="A4:H4"/>
    <mergeCell ref="A5:H5"/>
    <mergeCell ref="F7:F10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zoomScaleNormal="100" workbookViewId="0">
      <selection sqref="A1:B1"/>
    </sheetView>
  </sheetViews>
  <sheetFormatPr defaultRowHeight="14.4" x14ac:dyDescent="0.3"/>
  <cols>
    <col min="1" max="1" width="42.5546875" customWidth="1"/>
    <col min="2" max="2" width="16.88671875" customWidth="1"/>
    <col min="3" max="3" width="13.88671875" customWidth="1"/>
  </cols>
  <sheetData>
    <row r="1" spans="1:3" ht="15.6" x14ac:dyDescent="0.3">
      <c r="A1" s="558" t="s">
        <v>468</v>
      </c>
      <c r="B1" s="559"/>
      <c r="C1" s="356"/>
    </row>
    <row r="2" spans="1:3" ht="15.6" x14ac:dyDescent="0.3">
      <c r="A2" s="459"/>
      <c r="B2" s="518"/>
      <c r="C2" s="346"/>
    </row>
    <row r="3" spans="1:3" ht="15.6" x14ac:dyDescent="0.3">
      <c r="A3" s="563" t="s">
        <v>257</v>
      </c>
      <c r="B3" s="496"/>
      <c r="C3" s="564"/>
    </row>
    <row r="4" spans="1:3" ht="15.6" x14ac:dyDescent="0.3">
      <c r="A4" s="565" t="s">
        <v>397</v>
      </c>
      <c r="B4" s="566"/>
      <c r="C4" s="567"/>
    </row>
    <row r="5" spans="1:3" ht="15.6" x14ac:dyDescent="0.3">
      <c r="A5" s="565" t="s">
        <v>235</v>
      </c>
      <c r="B5" s="566"/>
      <c r="C5" s="567"/>
    </row>
    <row r="6" spans="1:3" ht="15.6" x14ac:dyDescent="0.3">
      <c r="A6" s="560" t="s">
        <v>1</v>
      </c>
      <c r="B6" s="518"/>
      <c r="C6" s="346"/>
    </row>
    <row r="7" spans="1:3" ht="15" customHeight="1" x14ac:dyDescent="0.3">
      <c r="A7" s="568" t="s">
        <v>306</v>
      </c>
      <c r="B7" s="570" t="s">
        <v>157</v>
      </c>
      <c r="C7" s="561" t="s">
        <v>421</v>
      </c>
    </row>
    <row r="8" spans="1:3" ht="15" customHeight="1" x14ac:dyDescent="0.3">
      <c r="A8" s="569"/>
      <c r="B8" s="571"/>
      <c r="C8" s="562"/>
    </row>
    <row r="9" spans="1:3" ht="15.6" x14ac:dyDescent="0.3">
      <c r="A9" s="171">
        <v>1</v>
      </c>
      <c r="B9" s="391">
        <v>2</v>
      </c>
      <c r="C9" s="395">
        <v>2</v>
      </c>
    </row>
    <row r="10" spans="1:3" ht="15.6" x14ac:dyDescent="0.3">
      <c r="A10" s="172" t="s">
        <v>72</v>
      </c>
      <c r="B10" s="392"/>
      <c r="C10" s="173"/>
    </row>
    <row r="11" spans="1:3" ht="15.75" customHeight="1" x14ac:dyDescent="0.3">
      <c r="A11" s="174" t="s">
        <v>307</v>
      </c>
      <c r="B11" s="393">
        <v>2540000</v>
      </c>
      <c r="C11" s="175">
        <v>2540000</v>
      </c>
    </row>
    <row r="12" spans="1:3" ht="15.75" customHeight="1" x14ac:dyDescent="0.3">
      <c r="A12" s="174" t="s">
        <v>400</v>
      </c>
      <c r="B12" s="393">
        <v>300000</v>
      </c>
      <c r="C12" s="175">
        <v>300000</v>
      </c>
    </row>
    <row r="13" spans="1:3" ht="15.75" customHeight="1" x14ac:dyDescent="0.3">
      <c r="A13" s="200" t="s">
        <v>399</v>
      </c>
      <c r="B13" s="393">
        <v>2539357</v>
      </c>
      <c r="C13" s="175">
        <v>2539357</v>
      </c>
    </row>
    <row r="14" spans="1:3" ht="15.75" customHeight="1" x14ac:dyDescent="0.3">
      <c r="A14" s="200" t="s">
        <v>442</v>
      </c>
      <c r="B14" s="393">
        <v>0</v>
      </c>
      <c r="C14" s="175">
        <v>697500</v>
      </c>
    </row>
    <row r="15" spans="1:3" ht="15.75" customHeight="1" x14ac:dyDescent="0.3">
      <c r="A15" s="200" t="s">
        <v>443</v>
      </c>
      <c r="B15" s="393">
        <v>0</v>
      </c>
      <c r="C15" s="175">
        <v>15906145</v>
      </c>
    </row>
    <row r="16" spans="1:3" ht="15.75" customHeight="1" x14ac:dyDescent="0.3">
      <c r="A16" s="200" t="s">
        <v>448</v>
      </c>
      <c r="B16" s="393">
        <v>0</v>
      </c>
      <c r="C16" s="175">
        <v>4027723</v>
      </c>
    </row>
    <row r="17" spans="1:3" ht="15.75" customHeight="1" x14ac:dyDescent="0.3">
      <c r="A17" s="200" t="s">
        <v>449</v>
      </c>
      <c r="B17" s="393">
        <v>0</v>
      </c>
      <c r="C17" s="175">
        <v>3665218</v>
      </c>
    </row>
    <row r="18" spans="1:3" ht="15.75" customHeight="1" x14ac:dyDescent="0.3">
      <c r="A18" s="200" t="s">
        <v>450</v>
      </c>
      <c r="B18" s="393">
        <v>0</v>
      </c>
      <c r="C18" s="175">
        <v>4486910</v>
      </c>
    </row>
    <row r="19" spans="1:3" ht="15.6" x14ac:dyDescent="0.3">
      <c r="A19" s="176" t="s">
        <v>308</v>
      </c>
      <c r="B19" s="394">
        <f>SUM(B11:B18)</f>
        <v>5379357</v>
      </c>
      <c r="C19" s="177">
        <f>SUM(C11:C18)</f>
        <v>34162853</v>
      </c>
    </row>
    <row r="20" spans="1:3" ht="15.6" x14ac:dyDescent="0.3">
      <c r="A20" s="174"/>
      <c r="B20" s="393"/>
      <c r="C20" s="175"/>
    </row>
    <row r="21" spans="1:3" ht="15.6" x14ac:dyDescent="0.3">
      <c r="A21" s="172" t="s">
        <v>127</v>
      </c>
      <c r="B21" s="393"/>
      <c r="C21" s="175"/>
    </row>
    <row r="22" spans="1:3" ht="15.6" x14ac:dyDescent="0.3">
      <c r="A22" s="174" t="s">
        <v>398</v>
      </c>
      <c r="B22" s="393">
        <v>20000000</v>
      </c>
      <c r="C22" s="175">
        <v>20000000</v>
      </c>
    </row>
    <row r="23" spans="1:3" ht="15.6" x14ac:dyDescent="0.3">
      <c r="A23" s="174" t="s">
        <v>373</v>
      </c>
      <c r="B23" s="393">
        <v>1000000</v>
      </c>
      <c r="C23" s="175">
        <v>4364400</v>
      </c>
    </row>
    <row r="24" spans="1:3" ht="15.6" x14ac:dyDescent="0.3">
      <c r="A24" s="174" t="s">
        <v>376</v>
      </c>
      <c r="B24" s="393">
        <v>3000000</v>
      </c>
      <c r="C24" s="175">
        <v>4771650</v>
      </c>
    </row>
    <row r="25" spans="1:3" ht="15.6" x14ac:dyDescent="0.3">
      <c r="A25" s="174" t="s">
        <v>444</v>
      </c>
      <c r="B25" s="393">
        <v>0</v>
      </c>
      <c r="C25" s="175">
        <v>16999670</v>
      </c>
    </row>
    <row r="26" spans="1:3" ht="15.6" x14ac:dyDescent="0.3">
      <c r="A26" s="174" t="s">
        <v>441</v>
      </c>
      <c r="B26" s="393">
        <v>0</v>
      </c>
      <c r="C26" s="175">
        <v>600000</v>
      </c>
    </row>
    <row r="27" spans="1:3" ht="15.6" x14ac:dyDescent="0.3">
      <c r="A27" s="174" t="s">
        <v>440</v>
      </c>
      <c r="B27" s="393">
        <v>0</v>
      </c>
      <c r="C27" s="175">
        <v>13597560</v>
      </c>
    </row>
    <row r="28" spans="1:3" ht="15.6" x14ac:dyDescent="0.3">
      <c r="A28" s="174" t="s">
        <v>437</v>
      </c>
      <c r="B28" s="393">
        <v>0</v>
      </c>
      <c r="C28" s="175">
        <v>14141352</v>
      </c>
    </row>
    <row r="29" spans="1:3" ht="15.6" x14ac:dyDescent="0.3">
      <c r="A29" s="174" t="s">
        <v>451</v>
      </c>
      <c r="B29" s="393">
        <v>0</v>
      </c>
      <c r="C29" s="175">
        <v>850000</v>
      </c>
    </row>
    <row r="30" spans="1:3" ht="15.6" x14ac:dyDescent="0.3">
      <c r="A30" s="174" t="s">
        <v>452</v>
      </c>
      <c r="B30" s="393"/>
      <c r="C30" s="175">
        <v>1100000</v>
      </c>
    </row>
    <row r="31" spans="1:3" ht="15.6" x14ac:dyDescent="0.3">
      <c r="A31" s="176" t="s">
        <v>309</v>
      </c>
      <c r="B31" s="394">
        <f>SUM(B22:B29)</f>
        <v>24000000</v>
      </c>
      <c r="C31" s="177">
        <f>SUM(C22:C30)</f>
        <v>76424632</v>
      </c>
    </row>
    <row r="32" spans="1:3" ht="15.6" x14ac:dyDescent="0.3">
      <c r="A32" s="174"/>
      <c r="B32" s="393"/>
      <c r="C32" s="175"/>
    </row>
    <row r="33" spans="1:3" ht="16.2" thickBot="1" x14ac:dyDescent="0.35">
      <c r="A33" s="396" t="s">
        <v>310</v>
      </c>
      <c r="B33" s="397">
        <f>B19+B31</f>
        <v>29379357</v>
      </c>
      <c r="C33" s="398">
        <f>C19+C31</f>
        <v>110587485</v>
      </c>
    </row>
  </sheetData>
  <mergeCells count="9">
    <mergeCell ref="A1:B1"/>
    <mergeCell ref="A2:B2"/>
    <mergeCell ref="A6:B6"/>
    <mergeCell ref="C7:C8"/>
    <mergeCell ref="A3:C3"/>
    <mergeCell ref="A4:C4"/>
    <mergeCell ref="A5:C5"/>
    <mergeCell ref="A7:A8"/>
    <mergeCell ref="B7:B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>
      <selection activeCell="F1" sqref="F1"/>
    </sheetView>
  </sheetViews>
  <sheetFormatPr defaultRowHeight="14.4" x14ac:dyDescent="0.3"/>
  <cols>
    <col min="1" max="1" width="5.33203125" customWidth="1"/>
    <col min="2" max="2" width="46.5546875" bestFit="1" customWidth="1"/>
    <col min="3" max="3" width="10.88671875" customWidth="1"/>
    <col min="4" max="4" width="12.44140625" customWidth="1"/>
    <col min="5" max="5" width="13.5546875" customWidth="1"/>
    <col min="6" max="6" width="10.88671875" customWidth="1"/>
  </cols>
  <sheetData>
    <row r="1" spans="1:6" ht="15.6" x14ac:dyDescent="0.3">
      <c r="A1" s="338"/>
      <c r="B1" s="339"/>
      <c r="C1" s="339"/>
      <c r="D1" s="147"/>
      <c r="E1" s="147"/>
      <c r="F1" s="147" t="s">
        <v>469</v>
      </c>
    </row>
    <row r="2" spans="1:6" x14ac:dyDescent="0.3">
      <c r="A2" s="576"/>
      <c r="B2" s="576"/>
      <c r="C2" s="576"/>
      <c r="D2" s="576"/>
      <c r="E2" s="576"/>
      <c r="F2" s="576"/>
    </row>
    <row r="3" spans="1:6" ht="15.6" x14ac:dyDescent="0.3">
      <c r="A3" s="496" t="s">
        <v>257</v>
      </c>
      <c r="B3" s="518"/>
      <c r="C3" s="497"/>
      <c r="D3" s="497"/>
      <c r="E3" s="497"/>
      <c r="F3" s="497"/>
    </row>
    <row r="4" spans="1:6" ht="15.6" x14ac:dyDescent="0.3">
      <c r="A4" s="189"/>
      <c r="B4" s="496" t="s">
        <v>407</v>
      </c>
      <c r="C4" s="572"/>
      <c r="D4" s="572"/>
      <c r="E4" s="572"/>
    </row>
    <row r="5" spans="1:6" ht="15.6" x14ac:dyDescent="0.3">
      <c r="A5" s="189"/>
      <c r="B5" s="190"/>
    </row>
    <row r="6" spans="1:6" ht="15.6" x14ac:dyDescent="0.3">
      <c r="A6" s="22"/>
      <c r="B6" s="22"/>
      <c r="C6" s="190"/>
      <c r="D6" s="62"/>
      <c r="E6" s="62"/>
      <c r="F6" s="21" t="s">
        <v>1</v>
      </c>
    </row>
    <row r="7" spans="1:6" x14ac:dyDescent="0.3">
      <c r="A7" s="577" t="s">
        <v>225</v>
      </c>
      <c r="B7" s="578"/>
      <c r="C7" s="581" t="s">
        <v>311</v>
      </c>
      <c r="D7" s="583" t="s">
        <v>377</v>
      </c>
      <c r="E7" s="585" t="s">
        <v>378</v>
      </c>
      <c r="F7" s="585" t="s">
        <v>410</v>
      </c>
    </row>
    <row r="8" spans="1:6" ht="22.5" customHeight="1" x14ac:dyDescent="0.3">
      <c r="A8" s="579"/>
      <c r="B8" s="580"/>
      <c r="C8" s="582"/>
      <c r="D8" s="584"/>
      <c r="E8" s="586"/>
      <c r="F8" s="586"/>
    </row>
    <row r="9" spans="1:6" x14ac:dyDescent="0.3">
      <c r="A9" s="23">
        <v>1</v>
      </c>
      <c r="B9" s="1">
        <v>2</v>
      </c>
      <c r="C9" s="63">
        <v>3</v>
      </c>
      <c r="D9" s="23">
        <v>4</v>
      </c>
      <c r="E9" s="23">
        <v>5</v>
      </c>
      <c r="F9" s="23">
        <v>6</v>
      </c>
    </row>
    <row r="10" spans="1:6" ht="15.6" x14ac:dyDescent="0.3">
      <c r="A10" s="573" t="s">
        <v>226</v>
      </c>
      <c r="B10" s="574"/>
      <c r="C10" s="64">
        <f>SUM(C11:C14)</f>
        <v>191992513</v>
      </c>
      <c r="D10" s="65">
        <f>SUM(D11:D14)</f>
        <v>197000000</v>
      </c>
      <c r="E10" s="66">
        <f>SUM(E11:E14)</f>
        <v>198000000</v>
      </c>
      <c r="F10" s="67">
        <f>SUM(F11:F14)</f>
        <v>199000000</v>
      </c>
    </row>
    <row r="11" spans="1:6" x14ac:dyDescent="0.3">
      <c r="A11" s="68" t="s">
        <v>158</v>
      </c>
      <c r="B11" s="7" t="s">
        <v>159</v>
      </c>
      <c r="C11" s="69">
        <v>135055645</v>
      </c>
      <c r="D11" s="70">
        <v>140000000</v>
      </c>
      <c r="E11" s="70">
        <v>140000000</v>
      </c>
      <c r="F11" s="8">
        <v>140000000</v>
      </c>
    </row>
    <row r="12" spans="1:6" x14ac:dyDescent="0.3">
      <c r="A12" s="68" t="s">
        <v>182</v>
      </c>
      <c r="B12" s="7" t="s">
        <v>183</v>
      </c>
      <c r="C12" s="69">
        <v>48950000</v>
      </c>
      <c r="D12" s="70">
        <v>50000000</v>
      </c>
      <c r="E12" s="70">
        <v>50000000</v>
      </c>
      <c r="F12" s="8">
        <v>51000000</v>
      </c>
    </row>
    <row r="13" spans="1:6" x14ac:dyDescent="0.3">
      <c r="A13" s="68" t="s">
        <v>194</v>
      </c>
      <c r="B13" s="7" t="s">
        <v>195</v>
      </c>
      <c r="C13" s="69">
        <v>7115043</v>
      </c>
      <c r="D13" s="9">
        <v>7000000</v>
      </c>
      <c r="E13" s="71">
        <v>8000000</v>
      </c>
      <c r="F13" s="9">
        <v>8000000</v>
      </c>
    </row>
    <row r="14" spans="1:6" x14ac:dyDescent="0.3">
      <c r="A14" s="68" t="s">
        <v>207</v>
      </c>
      <c r="B14" s="7" t="s">
        <v>208</v>
      </c>
      <c r="C14" s="69">
        <v>871825</v>
      </c>
      <c r="D14" s="69">
        <v>0</v>
      </c>
      <c r="E14" s="69">
        <v>0</v>
      </c>
      <c r="F14" s="15">
        <v>0</v>
      </c>
    </row>
    <row r="15" spans="1:6" x14ac:dyDescent="0.3">
      <c r="A15" s="72" t="s">
        <v>227</v>
      </c>
      <c r="B15" s="3"/>
      <c r="C15" s="73">
        <f>SUM(C16:C18)</f>
        <v>85418496</v>
      </c>
      <c r="D15" s="73">
        <f t="shared" ref="D15:F15" si="0">SUM(D16:D18)</f>
        <v>0</v>
      </c>
      <c r="E15" s="73">
        <f t="shared" si="0"/>
        <v>0</v>
      </c>
      <c r="F15" s="5">
        <f t="shared" si="0"/>
        <v>0</v>
      </c>
    </row>
    <row r="16" spans="1:6" x14ac:dyDescent="0.3">
      <c r="A16" s="68" t="s">
        <v>179</v>
      </c>
      <c r="B16" s="6" t="s">
        <v>180</v>
      </c>
      <c r="C16" s="70">
        <v>69516360</v>
      </c>
      <c r="D16" s="15">
        <v>0</v>
      </c>
      <c r="E16" s="15">
        <v>0</v>
      </c>
      <c r="F16" s="15">
        <v>0</v>
      </c>
    </row>
    <row r="17" spans="1:6" x14ac:dyDescent="0.3">
      <c r="A17" s="68" t="s">
        <v>205</v>
      </c>
      <c r="B17" s="7" t="s">
        <v>206</v>
      </c>
      <c r="C17" s="70">
        <v>0</v>
      </c>
      <c r="D17" s="15">
        <v>0</v>
      </c>
      <c r="E17" s="15">
        <v>0</v>
      </c>
      <c r="F17" s="15">
        <v>0</v>
      </c>
    </row>
    <row r="18" spans="1:6" x14ac:dyDescent="0.3">
      <c r="A18" s="68" t="s">
        <v>211</v>
      </c>
      <c r="B18" s="7" t="s">
        <v>212</v>
      </c>
      <c r="C18" s="70">
        <v>15902136</v>
      </c>
      <c r="D18" s="15">
        <v>0</v>
      </c>
      <c r="E18" s="15">
        <v>0</v>
      </c>
      <c r="F18" s="15">
        <v>0</v>
      </c>
    </row>
    <row r="19" spans="1:6" x14ac:dyDescent="0.3">
      <c r="A19" s="72" t="s">
        <v>215</v>
      </c>
      <c r="B19" s="7"/>
      <c r="C19" s="73">
        <f>SUM(C20)</f>
        <v>85717128</v>
      </c>
      <c r="D19" s="73">
        <f>D20</f>
        <v>35000000</v>
      </c>
      <c r="E19" s="73">
        <f>SUM(E20)</f>
        <v>35000000</v>
      </c>
      <c r="F19" s="5">
        <f>SUM(F20)</f>
        <v>35000000</v>
      </c>
    </row>
    <row r="20" spans="1:6" x14ac:dyDescent="0.3">
      <c r="A20" s="68" t="s">
        <v>214</v>
      </c>
      <c r="B20" s="7" t="s">
        <v>215</v>
      </c>
      <c r="C20" s="70">
        <v>85717128</v>
      </c>
      <c r="D20" s="9">
        <v>35000000</v>
      </c>
      <c r="E20" s="71">
        <v>35000000</v>
      </c>
      <c r="F20" s="9">
        <v>35000000</v>
      </c>
    </row>
    <row r="21" spans="1:6" x14ac:dyDescent="0.3">
      <c r="A21" s="74" t="s">
        <v>228</v>
      </c>
      <c r="B21" s="75"/>
      <c r="C21" s="76">
        <f>SUM(C10+C15+C19)</f>
        <v>363128137</v>
      </c>
      <c r="D21" s="76">
        <f>SUM(D10+D15+D19)</f>
        <v>232000000</v>
      </c>
      <c r="E21" s="76">
        <f>SUM(E10+E15+E19)</f>
        <v>233000000</v>
      </c>
      <c r="F21" s="77">
        <f>SUM(F10+F15+F19)</f>
        <v>234000000</v>
      </c>
    </row>
    <row r="22" spans="1:6" ht="15.6" x14ac:dyDescent="0.3">
      <c r="A22" s="575" t="s">
        <v>229</v>
      </c>
      <c r="B22" s="574"/>
      <c r="C22" s="73">
        <f>SUM(C23:C27)</f>
        <v>249746731</v>
      </c>
      <c r="D22" s="73">
        <f>SUM(D23:D27)</f>
        <v>226000000</v>
      </c>
      <c r="E22" s="73">
        <f>SUM(E23:E27)</f>
        <v>227000000</v>
      </c>
      <c r="F22" s="5">
        <f>SUM(F23:F27)</f>
        <v>228100000</v>
      </c>
    </row>
    <row r="23" spans="1:6" x14ac:dyDescent="0.3">
      <c r="A23" s="68" t="s">
        <v>5</v>
      </c>
      <c r="B23" s="7" t="s">
        <v>230</v>
      </c>
      <c r="C23" s="78">
        <v>40432256</v>
      </c>
      <c r="D23" s="70">
        <v>40000000</v>
      </c>
      <c r="E23" s="70">
        <v>40000000</v>
      </c>
      <c r="F23" s="8">
        <v>40000000</v>
      </c>
    </row>
    <row r="24" spans="1:6" x14ac:dyDescent="0.3">
      <c r="A24" s="68" t="s">
        <v>11</v>
      </c>
      <c r="B24" s="6" t="s">
        <v>231</v>
      </c>
      <c r="C24" s="69">
        <v>5150598</v>
      </c>
      <c r="D24" s="70">
        <v>5000000</v>
      </c>
      <c r="E24" s="70">
        <v>5500000</v>
      </c>
      <c r="F24" s="8">
        <v>5700000</v>
      </c>
    </row>
    <row r="25" spans="1:6" x14ac:dyDescent="0.3">
      <c r="A25" s="68" t="s">
        <v>14</v>
      </c>
      <c r="B25" s="7" t="s">
        <v>15</v>
      </c>
      <c r="C25" s="69">
        <v>55830418</v>
      </c>
      <c r="D25" s="70">
        <v>60000000</v>
      </c>
      <c r="E25" s="70">
        <v>61000000</v>
      </c>
      <c r="F25" s="8">
        <v>62000000</v>
      </c>
    </row>
    <row r="26" spans="1:6" x14ac:dyDescent="0.3">
      <c r="A26" s="68" t="s">
        <v>131</v>
      </c>
      <c r="B26" s="7" t="s">
        <v>232</v>
      </c>
      <c r="C26" s="69">
        <v>4650000</v>
      </c>
      <c r="D26" s="70">
        <v>5000000</v>
      </c>
      <c r="E26" s="70">
        <v>5000000</v>
      </c>
      <c r="F26" s="8">
        <v>5000000</v>
      </c>
    </row>
    <row r="27" spans="1:6" x14ac:dyDescent="0.3">
      <c r="A27" s="68" t="s">
        <v>52</v>
      </c>
      <c r="B27" s="7" t="s">
        <v>53</v>
      </c>
      <c r="C27" s="69">
        <v>143683459</v>
      </c>
      <c r="D27" s="70">
        <v>116000000</v>
      </c>
      <c r="E27" s="70">
        <v>115500000</v>
      </c>
      <c r="F27" s="8">
        <v>115400000</v>
      </c>
    </row>
    <row r="28" spans="1:6" x14ac:dyDescent="0.3">
      <c r="A28" s="13" t="s">
        <v>233</v>
      </c>
      <c r="B28" s="4"/>
      <c r="C28" s="73">
        <f>SUM(C29:C31)</f>
        <v>110629602</v>
      </c>
      <c r="D28" s="73">
        <f>SUM(D29:D31)</f>
        <v>4000000</v>
      </c>
      <c r="E28" s="73">
        <f>SUM(E29:E31)</f>
        <v>4000000</v>
      </c>
      <c r="F28" s="5">
        <f>SUM(F29:F31)</f>
        <v>3900000</v>
      </c>
    </row>
    <row r="29" spans="1:6" x14ac:dyDescent="0.3">
      <c r="A29" s="14" t="s">
        <v>71</v>
      </c>
      <c r="B29" s="7" t="s">
        <v>72</v>
      </c>
      <c r="C29" s="69">
        <v>34162853</v>
      </c>
      <c r="D29" s="70">
        <v>3000000</v>
      </c>
      <c r="E29" s="70">
        <v>2500000</v>
      </c>
      <c r="F29" s="8">
        <v>2400000</v>
      </c>
    </row>
    <row r="30" spans="1:6" x14ac:dyDescent="0.3">
      <c r="A30" s="14" t="s">
        <v>126</v>
      </c>
      <c r="B30" s="7" t="s">
        <v>127</v>
      </c>
      <c r="C30" s="69">
        <v>76424632</v>
      </c>
      <c r="D30" s="70">
        <v>1000000</v>
      </c>
      <c r="E30" s="70">
        <v>1500000</v>
      </c>
      <c r="F30" s="8">
        <v>1500000</v>
      </c>
    </row>
    <row r="31" spans="1:6" x14ac:dyDescent="0.3">
      <c r="A31" s="68" t="s">
        <v>144</v>
      </c>
      <c r="B31" s="6" t="s">
        <v>145</v>
      </c>
      <c r="C31" s="69">
        <v>42117</v>
      </c>
      <c r="D31" s="70"/>
      <c r="E31" s="70"/>
      <c r="F31" s="8"/>
    </row>
    <row r="32" spans="1:6" x14ac:dyDescent="0.3">
      <c r="A32" s="72" t="s">
        <v>78</v>
      </c>
      <c r="B32" s="6"/>
      <c r="C32" s="73">
        <f>SUM(C33)</f>
        <v>2751804</v>
      </c>
      <c r="D32" s="73">
        <f>SUM(D33)</f>
        <v>2000000</v>
      </c>
      <c r="E32" s="73">
        <f>SUM(E33)</f>
        <v>2000000</v>
      </c>
      <c r="F32" s="73">
        <f>SUM(F33)</f>
        <v>2000000</v>
      </c>
    </row>
    <row r="33" spans="1:6" x14ac:dyDescent="0.3">
      <c r="A33" s="68" t="s">
        <v>77</v>
      </c>
      <c r="B33" s="6" t="s">
        <v>78</v>
      </c>
      <c r="C33" s="70">
        <v>2751804</v>
      </c>
      <c r="D33" s="9">
        <v>2000000</v>
      </c>
      <c r="E33" s="71">
        <v>2000000</v>
      </c>
      <c r="F33" s="9">
        <v>2000000</v>
      </c>
    </row>
    <row r="34" spans="1:6" x14ac:dyDescent="0.3">
      <c r="A34" s="74" t="s">
        <v>234</v>
      </c>
      <c r="B34" s="75"/>
      <c r="C34" s="76">
        <f>SUM(C28,C22,C32)</f>
        <v>363128137</v>
      </c>
      <c r="D34" s="76">
        <f>SUM(D28,D22,D32)</f>
        <v>232000000</v>
      </c>
      <c r="E34" s="76">
        <f>SUM(E28,E22,E32)</f>
        <v>233000000</v>
      </c>
      <c r="F34" s="77">
        <f>SUM(F28,F22,F32)</f>
        <v>234000000</v>
      </c>
    </row>
  </sheetData>
  <mergeCells count="10">
    <mergeCell ref="B4:E4"/>
    <mergeCell ref="A10:B10"/>
    <mergeCell ref="A22:B22"/>
    <mergeCell ref="A2:F2"/>
    <mergeCell ref="A3:F3"/>
    <mergeCell ref="A7:B8"/>
    <mergeCell ref="C7:C8"/>
    <mergeCell ref="D7:D8"/>
    <mergeCell ref="E7:E8"/>
    <mergeCell ref="F7:F8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Normal="100" zoomScaleSheetLayoutView="100" workbookViewId="0">
      <selection activeCell="H1" sqref="H1:N1"/>
    </sheetView>
  </sheetViews>
  <sheetFormatPr defaultRowHeight="14.4" x14ac:dyDescent="0.3"/>
  <cols>
    <col min="1" max="1" width="23.33203125" customWidth="1"/>
    <col min="4" max="4" width="10.109375" bestFit="1" customWidth="1"/>
    <col min="10" max="10" width="9.33203125" bestFit="1" customWidth="1"/>
    <col min="11" max="11" width="9.5546875" bestFit="1" customWidth="1"/>
    <col min="13" max="13" width="9.5546875" bestFit="1" customWidth="1"/>
    <col min="14" max="14" width="9.5546875" customWidth="1"/>
  </cols>
  <sheetData>
    <row r="1" spans="1:14" x14ac:dyDescent="0.3">
      <c r="A1" s="83"/>
      <c r="B1" s="83"/>
      <c r="C1" s="83"/>
      <c r="D1" s="83"/>
      <c r="E1" s="83"/>
      <c r="F1" s="83"/>
      <c r="G1" s="83"/>
      <c r="H1" s="587" t="s">
        <v>470</v>
      </c>
      <c r="I1" s="588"/>
      <c r="J1" s="588"/>
      <c r="K1" s="588"/>
      <c r="L1" s="588"/>
      <c r="M1" s="588"/>
      <c r="N1" s="497"/>
    </row>
    <row r="2" spans="1:14" x14ac:dyDescent="0.3">
      <c r="A2" s="83"/>
      <c r="B2" s="588"/>
      <c r="C2" s="497"/>
      <c r="D2" s="497"/>
      <c r="E2" s="497"/>
      <c r="F2" s="497"/>
      <c r="G2" s="497"/>
      <c r="H2" s="497"/>
      <c r="I2" s="497"/>
      <c r="J2" s="83"/>
      <c r="K2" s="83"/>
      <c r="L2" s="83"/>
      <c r="M2" s="83"/>
      <c r="N2" s="83"/>
    </row>
    <row r="3" spans="1:14" x14ac:dyDescent="0.3">
      <c r="A3" s="589" t="s">
        <v>408</v>
      </c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</row>
    <row r="4" spans="1:14" x14ac:dyDescent="0.3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 t="s">
        <v>1</v>
      </c>
    </row>
    <row r="5" spans="1:14" ht="27.75" customHeight="1" x14ac:dyDescent="0.3">
      <c r="A5" s="86" t="s">
        <v>225</v>
      </c>
      <c r="B5" s="86" t="s">
        <v>312</v>
      </c>
      <c r="C5" s="86" t="s">
        <v>313</v>
      </c>
      <c r="D5" s="86" t="s">
        <v>314</v>
      </c>
      <c r="E5" s="86" t="s">
        <v>315</v>
      </c>
      <c r="F5" s="86" t="s">
        <v>316</v>
      </c>
      <c r="G5" s="86" t="s">
        <v>317</v>
      </c>
      <c r="H5" s="86" t="s">
        <v>318</v>
      </c>
      <c r="I5" s="86" t="s">
        <v>319</v>
      </c>
      <c r="J5" s="86" t="s">
        <v>320</v>
      </c>
      <c r="K5" s="86" t="s">
        <v>321</v>
      </c>
      <c r="L5" s="86" t="s">
        <v>322</v>
      </c>
      <c r="M5" s="86" t="s">
        <v>323</v>
      </c>
      <c r="N5" s="86" t="s">
        <v>324</v>
      </c>
    </row>
    <row r="6" spans="1:14" x14ac:dyDescent="0.3">
      <c r="A6" s="590" t="s">
        <v>325</v>
      </c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</row>
    <row r="7" spans="1:14" ht="35.25" customHeight="1" x14ac:dyDescent="0.3">
      <c r="A7" s="87" t="s">
        <v>326</v>
      </c>
      <c r="B7" s="88">
        <v>10178100</v>
      </c>
      <c r="C7" s="88">
        <v>10178100</v>
      </c>
      <c r="D7" s="88">
        <v>10178100</v>
      </c>
      <c r="E7" s="88">
        <v>10178100</v>
      </c>
      <c r="F7" s="88">
        <v>10178100</v>
      </c>
      <c r="G7" s="88">
        <v>10178100</v>
      </c>
      <c r="H7" s="88">
        <v>10178100</v>
      </c>
      <c r="I7" s="88">
        <v>10178100</v>
      </c>
      <c r="J7" s="88">
        <v>10178100</v>
      </c>
      <c r="K7" s="88">
        <v>10178100</v>
      </c>
      <c r="L7" s="88">
        <v>10178100</v>
      </c>
      <c r="M7" s="88">
        <v>10177999</v>
      </c>
      <c r="N7" s="89">
        <f>SUM(B7:M7)</f>
        <v>122137099</v>
      </c>
    </row>
    <row r="8" spans="1:14" ht="39.75" customHeight="1" x14ac:dyDescent="0.3">
      <c r="A8" s="87" t="s">
        <v>327</v>
      </c>
      <c r="B8" s="88">
        <v>1076545</v>
      </c>
      <c r="C8" s="88">
        <v>1076545</v>
      </c>
      <c r="D8" s="88">
        <v>1076545</v>
      </c>
      <c r="E8" s="88">
        <v>1076545</v>
      </c>
      <c r="F8" s="88">
        <v>1076545</v>
      </c>
      <c r="G8" s="88">
        <v>1076545</v>
      </c>
      <c r="H8" s="88">
        <v>1076545</v>
      </c>
      <c r="I8" s="88">
        <v>1076545</v>
      </c>
      <c r="J8" s="88">
        <v>1076545</v>
      </c>
      <c r="K8" s="88">
        <v>1076545</v>
      </c>
      <c r="L8" s="88">
        <v>1076545</v>
      </c>
      <c r="M8" s="88">
        <v>1076551</v>
      </c>
      <c r="N8" s="89">
        <f>SUM(B8:M8)</f>
        <v>12918546</v>
      </c>
    </row>
    <row r="9" spans="1:14" ht="31.5" customHeight="1" x14ac:dyDescent="0.3">
      <c r="A9" s="87" t="s">
        <v>328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9"/>
    </row>
    <row r="10" spans="1:14" x14ac:dyDescent="0.3">
      <c r="A10" s="90" t="s">
        <v>183</v>
      </c>
      <c r="B10" s="88"/>
      <c r="C10" s="88"/>
      <c r="D10" s="88">
        <v>24325000</v>
      </c>
      <c r="E10" s="88"/>
      <c r="F10" s="88"/>
      <c r="G10" s="88"/>
      <c r="H10" s="88"/>
      <c r="I10" s="88"/>
      <c r="J10" s="88">
        <v>24325000</v>
      </c>
      <c r="K10" s="88">
        <v>300000</v>
      </c>
      <c r="L10" s="88"/>
      <c r="M10" s="88"/>
      <c r="N10" s="89">
        <f t="shared" ref="N10:N16" si="0">SUM(B10:M10)</f>
        <v>48950000</v>
      </c>
    </row>
    <row r="11" spans="1:14" x14ac:dyDescent="0.3">
      <c r="A11" s="90" t="s">
        <v>195</v>
      </c>
      <c r="B11" s="88">
        <v>588543</v>
      </c>
      <c r="C11" s="88">
        <v>588543</v>
      </c>
      <c r="D11" s="88">
        <v>588543</v>
      </c>
      <c r="E11" s="88">
        <v>588543</v>
      </c>
      <c r="F11" s="88">
        <v>588543</v>
      </c>
      <c r="G11" s="88">
        <v>588543</v>
      </c>
      <c r="H11" s="88">
        <v>588543</v>
      </c>
      <c r="I11" s="88">
        <v>588543</v>
      </c>
      <c r="J11" s="88">
        <v>588543</v>
      </c>
      <c r="K11" s="88">
        <v>588543</v>
      </c>
      <c r="L11" s="88">
        <v>588541</v>
      </c>
      <c r="M11" s="88">
        <v>641072</v>
      </c>
      <c r="N11" s="89">
        <f>SUM(B11:M11)</f>
        <v>7115043</v>
      </c>
    </row>
    <row r="12" spans="1:14" x14ac:dyDescent="0.3">
      <c r="A12" s="90" t="s">
        <v>206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>
        <f t="shared" ref="N12:N13" si="1">SUM(B12:M12)</f>
        <v>0</v>
      </c>
    </row>
    <row r="13" spans="1:14" ht="22.5" customHeight="1" x14ac:dyDescent="0.3">
      <c r="A13" s="87" t="s">
        <v>409</v>
      </c>
      <c r="B13" s="88"/>
      <c r="C13" s="88"/>
      <c r="D13" s="88"/>
      <c r="E13" s="88">
        <v>55472014</v>
      </c>
      <c r="F13" s="88"/>
      <c r="G13" s="88"/>
      <c r="H13" s="88"/>
      <c r="I13" s="88"/>
      <c r="J13" s="88"/>
      <c r="K13" s="88"/>
      <c r="L13" s="88"/>
      <c r="M13" s="88">
        <v>14044346</v>
      </c>
      <c r="N13" s="89">
        <f t="shared" si="1"/>
        <v>69516360</v>
      </c>
    </row>
    <row r="14" spans="1:14" x14ac:dyDescent="0.3">
      <c r="A14" s="90" t="s">
        <v>208</v>
      </c>
      <c r="B14" s="88">
        <v>0</v>
      </c>
      <c r="C14" s="88"/>
      <c r="D14" s="88"/>
      <c r="E14" s="88"/>
      <c r="F14" s="88"/>
      <c r="G14" s="88">
        <v>610195</v>
      </c>
      <c r="H14" s="88"/>
      <c r="I14" s="88">
        <v>221630</v>
      </c>
      <c r="J14" s="88">
        <v>40000</v>
      </c>
      <c r="K14" s="88"/>
      <c r="L14" s="88"/>
      <c r="M14" s="88"/>
      <c r="N14" s="89">
        <f t="shared" si="0"/>
        <v>871825</v>
      </c>
    </row>
    <row r="15" spans="1:14" ht="33" customHeight="1" x14ac:dyDescent="0.3">
      <c r="A15" s="87" t="s">
        <v>212</v>
      </c>
      <c r="B15" s="88"/>
      <c r="C15" s="88"/>
      <c r="D15" s="88"/>
      <c r="E15" s="88"/>
      <c r="F15" s="88">
        <v>4995000</v>
      </c>
      <c r="G15" s="88"/>
      <c r="H15" s="88"/>
      <c r="I15" s="88"/>
      <c r="J15" s="88"/>
      <c r="K15" s="88"/>
      <c r="L15" s="88"/>
      <c r="M15" s="88">
        <v>10907136</v>
      </c>
      <c r="N15" s="88">
        <f t="shared" si="0"/>
        <v>15902136</v>
      </c>
    </row>
    <row r="16" spans="1:14" x14ac:dyDescent="0.3">
      <c r="A16" s="90" t="s">
        <v>215</v>
      </c>
      <c r="B16" s="88">
        <v>7257903</v>
      </c>
      <c r="C16" s="88">
        <v>4594337</v>
      </c>
      <c r="D16" s="88">
        <v>-16935425</v>
      </c>
      <c r="E16" s="88">
        <v>-30921796</v>
      </c>
      <c r="F16" s="88">
        <v>11917018</v>
      </c>
      <c r="G16" s="88">
        <v>20446168</v>
      </c>
      <c r="H16" s="88">
        <v>8550218</v>
      </c>
      <c r="I16" s="88">
        <v>23839525</v>
      </c>
      <c r="J16" s="88">
        <v>-6481606</v>
      </c>
      <c r="K16" s="88">
        <v>29988895</v>
      </c>
      <c r="L16" s="88">
        <v>4700220</v>
      </c>
      <c r="M16" s="88">
        <v>28761671</v>
      </c>
      <c r="N16" s="89">
        <f t="shared" si="0"/>
        <v>85717128</v>
      </c>
    </row>
    <row r="17" spans="1:14" x14ac:dyDescent="0.3">
      <c r="A17" s="91" t="s">
        <v>329</v>
      </c>
      <c r="B17" s="92">
        <f>SUM(B7:B16)</f>
        <v>19101091</v>
      </c>
      <c r="C17" s="92">
        <f t="shared" ref="C17:M17" si="2">SUM(C7:C16)</f>
        <v>16437525</v>
      </c>
      <c r="D17" s="92">
        <f t="shared" si="2"/>
        <v>19232763</v>
      </c>
      <c r="E17" s="92">
        <f t="shared" si="2"/>
        <v>36393406</v>
      </c>
      <c r="F17" s="92">
        <f t="shared" si="2"/>
        <v>28755206</v>
      </c>
      <c r="G17" s="92">
        <f t="shared" si="2"/>
        <v>32899551</v>
      </c>
      <c r="H17" s="92">
        <f t="shared" si="2"/>
        <v>20393406</v>
      </c>
      <c r="I17" s="92">
        <f t="shared" si="2"/>
        <v>35904343</v>
      </c>
      <c r="J17" s="92">
        <f t="shared" si="2"/>
        <v>29726582</v>
      </c>
      <c r="K17" s="92">
        <f t="shared" si="2"/>
        <v>42132083</v>
      </c>
      <c r="L17" s="92">
        <f t="shared" si="2"/>
        <v>16543406</v>
      </c>
      <c r="M17" s="92">
        <f t="shared" si="2"/>
        <v>65608775</v>
      </c>
      <c r="N17" s="92">
        <f>SUM(B17:M17)</f>
        <v>363128137</v>
      </c>
    </row>
    <row r="18" spans="1:14" x14ac:dyDescent="0.3">
      <c r="A18" s="591" t="s">
        <v>330</v>
      </c>
      <c r="B18" s="591"/>
      <c r="C18" s="591"/>
      <c r="D18" s="591"/>
      <c r="E18" s="591"/>
      <c r="F18" s="591"/>
      <c r="G18" s="591"/>
      <c r="H18" s="591"/>
      <c r="I18" s="591"/>
      <c r="J18" s="591"/>
      <c r="K18" s="591"/>
      <c r="L18" s="591"/>
      <c r="M18" s="591"/>
      <c r="N18" s="591"/>
    </row>
    <row r="19" spans="1:14" x14ac:dyDescent="0.3">
      <c r="A19" s="90" t="s">
        <v>6</v>
      </c>
      <c r="B19" s="88">
        <v>3369355</v>
      </c>
      <c r="C19" s="88">
        <v>3369355</v>
      </c>
      <c r="D19" s="88">
        <v>3369355</v>
      </c>
      <c r="E19" s="88">
        <v>3369355</v>
      </c>
      <c r="F19" s="88">
        <v>3369355</v>
      </c>
      <c r="G19" s="88">
        <v>3369355</v>
      </c>
      <c r="H19" s="88">
        <v>3369355</v>
      </c>
      <c r="I19" s="88">
        <v>3369355</v>
      </c>
      <c r="J19" s="88">
        <v>3369355</v>
      </c>
      <c r="K19" s="88">
        <v>3369355</v>
      </c>
      <c r="L19" s="88">
        <v>3369355</v>
      </c>
      <c r="M19" s="88">
        <v>3369351</v>
      </c>
      <c r="N19" s="89">
        <f t="shared" ref="N19:N25" si="3">SUM(B19:M19)</f>
        <v>40432256</v>
      </c>
    </row>
    <row r="20" spans="1:14" ht="34.5" customHeight="1" x14ac:dyDescent="0.3">
      <c r="A20" s="87" t="s">
        <v>12</v>
      </c>
      <c r="B20" s="88">
        <v>429216</v>
      </c>
      <c r="C20" s="88">
        <v>429216</v>
      </c>
      <c r="D20" s="88">
        <v>429216</v>
      </c>
      <c r="E20" s="88">
        <v>429216</v>
      </c>
      <c r="F20" s="88">
        <v>429216</v>
      </c>
      <c r="G20" s="88">
        <v>429216</v>
      </c>
      <c r="H20" s="88">
        <v>429216</v>
      </c>
      <c r="I20" s="88">
        <v>429216</v>
      </c>
      <c r="J20" s="88">
        <v>429216</v>
      </c>
      <c r="K20" s="88">
        <v>429216</v>
      </c>
      <c r="L20" s="88">
        <v>429216</v>
      </c>
      <c r="M20" s="88">
        <v>429222</v>
      </c>
      <c r="N20" s="89">
        <f t="shared" si="3"/>
        <v>5150598</v>
      </c>
    </row>
    <row r="21" spans="1:14" x14ac:dyDescent="0.3">
      <c r="A21" s="90" t="s">
        <v>331</v>
      </c>
      <c r="B21" s="88">
        <v>4652535</v>
      </c>
      <c r="C21" s="88">
        <v>4652535</v>
      </c>
      <c r="D21" s="88">
        <v>4652535</v>
      </c>
      <c r="E21" s="88">
        <v>4652535</v>
      </c>
      <c r="F21" s="88">
        <v>4652535</v>
      </c>
      <c r="G21" s="88">
        <v>4652535</v>
      </c>
      <c r="H21" s="88">
        <v>4652535</v>
      </c>
      <c r="I21" s="88">
        <v>4652535</v>
      </c>
      <c r="J21" s="88">
        <v>4652535</v>
      </c>
      <c r="K21" s="88">
        <v>4652535</v>
      </c>
      <c r="L21" s="88">
        <v>4652535</v>
      </c>
      <c r="M21" s="88">
        <v>4652533</v>
      </c>
      <c r="N21" s="89">
        <f t="shared" si="3"/>
        <v>55830418</v>
      </c>
    </row>
    <row r="22" spans="1:14" x14ac:dyDescent="0.3">
      <c r="A22" s="90" t="s">
        <v>232</v>
      </c>
      <c r="B22" s="88">
        <v>140000</v>
      </c>
      <c r="C22" s="88">
        <v>140000</v>
      </c>
      <c r="D22" s="88">
        <v>140000</v>
      </c>
      <c r="E22" s="88">
        <v>140000</v>
      </c>
      <c r="F22" s="88">
        <v>140000</v>
      </c>
      <c r="G22" s="88">
        <v>140000</v>
      </c>
      <c r="H22" s="88">
        <v>140000</v>
      </c>
      <c r="I22" s="88">
        <v>140000</v>
      </c>
      <c r="J22" s="88">
        <v>1000000</v>
      </c>
      <c r="K22" s="88">
        <v>240000</v>
      </c>
      <c r="L22" s="88">
        <v>290000</v>
      </c>
      <c r="M22" s="88">
        <v>2000000</v>
      </c>
      <c r="N22" s="89">
        <f t="shared" si="3"/>
        <v>4650000</v>
      </c>
    </row>
    <row r="23" spans="1:14" x14ac:dyDescent="0.3">
      <c r="A23" s="90" t="s">
        <v>332</v>
      </c>
      <c r="B23" s="88">
        <v>7802300</v>
      </c>
      <c r="C23" s="88">
        <v>7802300</v>
      </c>
      <c r="D23" s="88">
        <v>7802300</v>
      </c>
      <c r="E23" s="88">
        <v>7802300</v>
      </c>
      <c r="F23" s="88">
        <v>17624100</v>
      </c>
      <c r="G23" s="88">
        <v>7802300</v>
      </c>
      <c r="H23" s="88">
        <v>7802300</v>
      </c>
      <c r="I23" s="88">
        <v>7802300</v>
      </c>
      <c r="J23" s="88">
        <v>7802300</v>
      </c>
      <c r="K23" s="88">
        <v>7802300</v>
      </c>
      <c r="L23" s="88">
        <v>7802300</v>
      </c>
      <c r="M23" s="88">
        <v>48036359</v>
      </c>
      <c r="N23" s="89">
        <f t="shared" si="3"/>
        <v>143683459</v>
      </c>
    </row>
    <row r="24" spans="1:14" x14ac:dyDescent="0.3">
      <c r="A24" s="90" t="s">
        <v>72</v>
      </c>
      <c r="B24" s="88"/>
      <c r="C24" s="88"/>
      <c r="D24" s="88">
        <v>2839357</v>
      </c>
      <c r="E24" s="88"/>
      <c r="F24" s="88">
        <v>2540000</v>
      </c>
      <c r="G24" s="88">
        <v>15906145</v>
      </c>
      <c r="H24" s="88"/>
      <c r="I24" s="88">
        <v>697500</v>
      </c>
      <c r="J24" s="88"/>
      <c r="K24" s="88">
        <v>7692941</v>
      </c>
      <c r="L24" s="88"/>
      <c r="M24" s="88">
        <v>4486910</v>
      </c>
      <c r="N24" s="89">
        <f t="shared" si="3"/>
        <v>34162853</v>
      </c>
    </row>
    <row r="25" spans="1:14" x14ac:dyDescent="0.3">
      <c r="A25" s="87" t="s">
        <v>127</v>
      </c>
      <c r="B25" s="88"/>
      <c r="C25" s="88"/>
      <c r="D25" s="88"/>
      <c r="E25" s="88">
        <v>20000000</v>
      </c>
      <c r="F25" s="88"/>
      <c r="G25" s="88">
        <v>600000</v>
      </c>
      <c r="H25" s="88">
        <v>4000000</v>
      </c>
      <c r="I25" s="88">
        <v>18771320</v>
      </c>
      <c r="J25" s="88">
        <v>12473176</v>
      </c>
      <c r="K25" s="88">
        <v>17945736</v>
      </c>
      <c r="L25" s="88"/>
      <c r="M25" s="88">
        <v>2634400</v>
      </c>
      <c r="N25" s="89">
        <f t="shared" si="3"/>
        <v>76424632</v>
      </c>
    </row>
    <row r="26" spans="1:14" x14ac:dyDescent="0.3">
      <c r="A26" s="90" t="s">
        <v>333</v>
      </c>
      <c r="B26" s="88"/>
      <c r="C26" s="88"/>
      <c r="D26" s="88"/>
      <c r="E26" s="88"/>
      <c r="F26" s="88"/>
      <c r="G26" s="88"/>
      <c r="H26" s="88"/>
      <c r="I26" s="88">
        <v>42117</v>
      </c>
      <c r="J26" s="88"/>
      <c r="K26" s="88"/>
      <c r="L26" s="88"/>
      <c r="M26" s="88"/>
      <c r="N26" s="89">
        <f>SUM(E26:M26)</f>
        <v>42117</v>
      </c>
    </row>
    <row r="27" spans="1:14" x14ac:dyDescent="0.3">
      <c r="A27" s="90" t="s">
        <v>78</v>
      </c>
      <c r="B27" s="88">
        <v>2707685</v>
      </c>
      <c r="C27" s="88">
        <v>44119</v>
      </c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9">
        <f>SUM(B27:M27)</f>
        <v>2751804</v>
      </c>
    </row>
    <row r="28" spans="1:14" x14ac:dyDescent="0.3">
      <c r="A28" s="91" t="s">
        <v>334</v>
      </c>
      <c r="B28" s="92">
        <f>SUM(B19:B27)</f>
        <v>19101091</v>
      </c>
      <c r="C28" s="92">
        <f t="shared" ref="C28:M28" si="4">SUM(C19:C27)</f>
        <v>16437525</v>
      </c>
      <c r="D28" s="92">
        <f t="shared" si="4"/>
        <v>19232763</v>
      </c>
      <c r="E28" s="92">
        <f t="shared" si="4"/>
        <v>36393406</v>
      </c>
      <c r="F28" s="92">
        <f t="shared" si="4"/>
        <v>28755206</v>
      </c>
      <c r="G28" s="92">
        <f t="shared" si="4"/>
        <v>32899551</v>
      </c>
      <c r="H28" s="92">
        <f t="shared" si="4"/>
        <v>20393406</v>
      </c>
      <c r="I28" s="92">
        <f t="shared" si="4"/>
        <v>35904343</v>
      </c>
      <c r="J28" s="92">
        <f t="shared" si="4"/>
        <v>29726582</v>
      </c>
      <c r="K28" s="92">
        <f t="shared" si="4"/>
        <v>42132083</v>
      </c>
      <c r="L28" s="92">
        <f t="shared" si="4"/>
        <v>16543406</v>
      </c>
      <c r="M28" s="92">
        <f t="shared" si="4"/>
        <v>65608775</v>
      </c>
      <c r="N28" s="92">
        <f>SUM(B28:M28)</f>
        <v>363128137</v>
      </c>
    </row>
    <row r="29" spans="1:14" x14ac:dyDescent="0.3">
      <c r="A29" s="93" t="s">
        <v>335</v>
      </c>
      <c r="B29" s="94">
        <f>B17-B28</f>
        <v>0</v>
      </c>
      <c r="C29" s="94">
        <f>C17-C28</f>
        <v>0</v>
      </c>
      <c r="D29" s="94">
        <f t="shared" ref="D29:N29" si="5">D17-D28</f>
        <v>0</v>
      </c>
      <c r="E29" s="94">
        <f t="shared" si="5"/>
        <v>0</v>
      </c>
      <c r="F29" s="94">
        <f t="shared" si="5"/>
        <v>0</v>
      </c>
      <c r="G29" s="94">
        <f t="shared" si="5"/>
        <v>0</v>
      </c>
      <c r="H29" s="94">
        <f t="shared" si="5"/>
        <v>0</v>
      </c>
      <c r="I29" s="94">
        <f t="shared" si="5"/>
        <v>0</v>
      </c>
      <c r="J29" s="94">
        <f t="shared" si="5"/>
        <v>0</v>
      </c>
      <c r="K29" s="94">
        <f>K17-K28</f>
        <v>0</v>
      </c>
      <c r="L29" s="94">
        <f t="shared" si="5"/>
        <v>0</v>
      </c>
      <c r="M29" s="94">
        <f t="shared" si="5"/>
        <v>0</v>
      </c>
      <c r="N29" s="94">
        <f t="shared" si="5"/>
        <v>0</v>
      </c>
    </row>
  </sheetData>
  <mergeCells count="5">
    <mergeCell ref="H1:N1"/>
    <mergeCell ref="A3:N3"/>
    <mergeCell ref="A6:N6"/>
    <mergeCell ref="A18:N18"/>
    <mergeCell ref="B2:I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3</vt:i4>
      </vt:variant>
    </vt:vector>
  </HeadingPairs>
  <TitlesOfParts>
    <vt:vector size="13" baseType="lpstr">
      <vt:lpstr>1. Mérleg</vt:lpstr>
      <vt:lpstr>2. Bevétel funkciói</vt:lpstr>
      <vt:lpstr>3. Bevétel jogcím</vt:lpstr>
      <vt:lpstr>4. Bevételi feladat</vt:lpstr>
      <vt:lpstr>5.Kiadások</vt:lpstr>
      <vt:lpstr>6. Kiadási feladat</vt:lpstr>
      <vt:lpstr>7. Felhalmozási kiadások</vt:lpstr>
      <vt:lpstr>8. Gördülő</vt:lpstr>
      <vt:lpstr>Ei. felhaszn. terv</vt:lpstr>
      <vt:lpstr>közv. tám.</vt:lpstr>
      <vt:lpstr>'2. Bevétel funkciói'!Nyomtatási_terület</vt:lpstr>
      <vt:lpstr>'5.Kiadások'!Nyomtatási_terület</vt:lpstr>
      <vt:lpstr>'6. Kiadási feladat'!Nyomtatási_terület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Windows-felhasználó</cp:lastModifiedBy>
  <cp:lastPrinted>2023-01-31T09:25:04Z</cp:lastPrinted>
  <dcterms:created xsi:type="dcterms:W3CDTF">2020-01-17T10:12:12Z</dcterms:created>
  <dcterms:modified xsi:type="dcterms:W3CDTF">2023-01-31T09:25:12Z</dcterms:modified>
</cp:coreProperties>
</file>