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rcius 22\"/>
    </mc:Choice>
  </mc:AlternateContent>
  <bookViews>
    <workbookView xWindow="-120" yWindow="-120" windowWidth="29040" windowHeight="15840" activeTab="4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0">'1. Mérleg'!$A$1:$D$35</definedName>
    <definedName name="_xlnm.Print_Area" localSheetId="1">'2. Bevétel funkciói'!$A$1:$G$103</definedName>
    <definedName name="_xlnm.Print_Area" localSheetId="5">'6. Kiadási feladat'!$A$1:$F$32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G95" i="4"/>
  <c r="G59" i="4"/>
  <c r="G60" i="4"/>
  <c r="H28" i="2"/>
  <c r="B16" i="9" l="1"/>
  <c r="H293" i="1"/>
  <c r="H316" i="1"/>
  <c r="H122" i="1"/>
  <c r="H111" i="1"/>
  <c r="H55" i="1"/>
  <c r="H53" i="1" s="1"/>
  <c r="H75" i="1"/>
  <c r="H74" i="1" s="1"/>
  <c r="C25" i="7"/>
  <c r="H168" i="1"/>
  <c r="G122" i="1"/>
  <c r="G119" i="1"/>
  <c r="H119" i="1"/>
  <c r="H106" i="1" l="1"/>
  <c r="G25" i="4"/>
  <c r="F25" i="4"/>
  <c r="G17" i="4"/>
  <c r="G79" i="4"/>
  <c r="G63" i="4"/>
  <c r="G62" i="4" s="1"/>
  <c r="F62" i="4"/>
  <c r="G15" i="4"/>
  <c r="G14" i="4" s="1"/>
  <c r="F14" i="4"/>
  <c r="G82" i="4"/>
  <c r="G81" i="4" s="1"/>
  <c r="F81" i="4"/>
  <c r="F84" i="4"/>
  <c r="G84" i="4"/>
  <c r="H62" i="2"/>
  <c r="H35" i="2"/>
  <c r="N9" i="9"/>
  <c r="C18" i="7" l="1"/>
  <c r="B18" i="7"/>
  <c r="C32" i="6"/>
  <c r="F21" i="6"/>
  <c r="H295" i="1" l="1"/>
  <c r="H291" i="1" l="1"/>
  <c r="H369" i="1" s="1"/>
  <c r="G291" i="1"/>
  <c r="G369" i="1" s="1"/>
  <c r="H175" i="1"/>
  <c r="G175" i="1"/>
  <c r="G174" i="1" s="1"/>
  <c r="H174" i="1" l="1"/>
  <c r="H285" i="1"/>
  <c r="G285" i="1"/>
  <c r="H354" i="1"/>
  <c r="H353" i="1" s="1"/>
  <c r="G354" i="1"/>
  <c r="G353" i="1" s="1"/>
  <c r="H14" i="1" l="1"/>
  <c r="G14" i="1"/>
  <c r="F17" i="5"/>
  <c r="F10" i="5"/>
  <c r="G71" i="4"/>
  <c r="G70" i="4" s="1"/>
  <c r="G86" i="4"/>
  <c r="G78" i="4" s="1"/>
  <c r="F86" i="4"/>
  <c r="G23" i="4"/>
  <c r="G99" i="4" s="1"/>
  <c r="F23" i="4"/>
  <c r="H58" i="2"/>
  <c r="G58" i="2"/>
  <c r="G100" i="4" l="1"/>
  <c r="H65" i="1"/>
  <c r="H145" i="1"/>
  <c r="G145" i="1"/>
  <c r="H298" i="1"/>
  <c r="H294" i="1" s="1"/>
  <c r="G298" i="1"/>
  <c r="H277" i="1"/>
  <c r="G277" i="1"/>
  <c r="H275" i="1"/>
  <c r="H274" i="1" s="1"/>
  <c r="G275" i="1"/>
  <c r="G274" i="1" s="1"/>
  <c r="H358" i="1"/>
  <c r="H357" i="1" s="1"/>
  <c r="H356" i="1" s="1"/>
  <c r="H352" i="1" s="1"/>
  <c r="H345" i="1"/>
  <c r="H344" i="1" s="1"/>
  <c r="H343" i="1" s="1"/>
  <c r="H339" i="1"/>
  <c r="H337" i="1"/>
  <c r="H335" i="1" s="1"/>
  <c r="H333" i="1"/>
  <c r="H332" i="1" s="1"/>
  <c r="H327" i="1"/>
  <c r="H326" i="1" s="1"/>
  <c r="H322" i="1"/>
  <c r="H318" i="1"/>
  <c r="H317" i="1" s="1"/>
  <c r="H314" i="1"/>
  <c r="H312" i="1"/>
  <c r="H306" i="1"/>
  <c r="H303" i="1"/>
  <c r="H300" i="1"/>
  <c r="H288" i="1"/>
  <c r="H283" i="1"/>
  <c r="H282" i="1" s="1"/>
  <c r="H280" i="1"/>
  <c r="H270" i="1"/>
  <c r="H268" i="1"/>
  <c r="H266" i="1"/>
  <c r="H264" i="1" s="1"/>
  <c r="H262" i="1"/>
  <c r="H258" i="1"/>
  <c r="H256" i="1" s="1"/>
  <c r="H253" i="1"/>
  <c r="H248" i="1"/>
  <c r="H245" i="1"/>
  <c r="H244" i="1" s="1"/>
  <c r="H241" i="1"/>
  <c r="H239" i="1" s="1"/>
  <c r="H236" i="1"/>
  <c r="H233" i="1"/>
  <c r="H232" i="1" s="1"/>
  <c r="H229" i="1"/>
  <c r="H226" i="1"/>
  <c r="H225" i="1" s="1"/>
  <c r="H221" i="1"/>
  <c r="H219" i="1"/>
  <c r="H216" i="1"/>
  <c r="H213" i="1"/>
  <c r="H212" i="1" s="1"/>
  <c r="H206" i="1"/>
  <c r="H204" i="1"/>
  <c r="H203" i="1" s="1"/>
  <c r="H201" i="1"/>
  <c r="H197" i="1" s="1"/>
  <c r="H198" i="1"/>
  <c r="H193" i="1"/>
  <c r="H190" i="1"/>
  <c r="H185" i="1"/>
  <c r="H180" i="1"/>
  <c r="H179" i="1" s="1"/>
  <c r="H165" i="1"/>
  <c r="H162" i="1"/>
  <c r="H157" i="1"/>
  <c r="H152" i="1"/>
  <c r="H150" i="1" s="1"/>
  <c r="H147" i="1"/>
  <c r="H142" i="1"/>
  <c r="H138" i="1"/>
  <c r="H136" i="1"/>
  <c r="H135" i="1" s="1"/>
  <c r="H131" i="1"/>
  <c r="H129" i="1"/>
  <c r="H117" i="1"/>
  <c r="H113" i="1"/>
  <c r="H109" i="1"/>
  <c r="H105" i="1"/>
  <c r="H98" i="1"/>
  <c r="H97" i="1" s="1"/>
  <c r="H94" i="1"/>
  <c r="H370" i="1" s="1"/>
  <c r="H91" i="1"/>
  <c r="H89" i="1"/>
  <c r="H85" i="1"/>
  <c r="H82" i="1"/>
  <c r="H80" i="1"/>
  <c r="H71" i="1"/>
  <c r="H67" i="1"/>
  <c r="H41" i="1"/>
  <c r="H37" i="1"/>
  <c r="H31" i="1"/>
  <c r="H28" i="1"/>
  <c r="H26" i="1" s="1"/>
  <c r="H22" i="1"/>
  <c r="H20" i="1"/>
  <c r="H16" i="1"/>
  <c r="H11" i="1"/>
  <c r="H10" i="1" s="1"/>
  <c r="G53" i="4"/>
  <c r="G52" i="4" s="1"/>
  <c r="H13" i="2"/>
  <c r="H12" i="2" s="1"/>
  <c r="H66" i="2"/>
  <c r="H65" i="2" s="1"/>
  <c r="H60" i="2"/>
  <c r="H50" i="2"/>
  <c r="H48" i="2" s="1"/>
  <c r="H46" i="2"/>
  <c r="H44" i="2"/>
  <c r="H41" i="2"/>
  <c r="H34" i="2"/>
  <c r="H26" i="2"/>
  <c r="D33" i="3"/>
  <c r="D29" i="3"/>
  <c r="D23" i="3"/>
  <c r="D19" i="3"/>
  <c r="D15" i="3"/>
  <c r="D10" i="3"/>
  <c r="G92" i="4"/>
  <c r="G91" i="4" s="1"/>
  <c r="G89" i="4"/>
  <c r="G76" i="4"/>
  <c r="G75" i="4" s="1"/>
  <c r="G68" i="4"/>
  <c r="G101" i="4" s="1"/>
  <c r="G65" i="4"/>
  <c r="G57" i="4"/>
  <c r="G56" i="4" s="1"/>
  <c r="G49" i="4"/>
  <c r="G96" i="4" s="1"/>
  <c r="G41" i="4"/>
  <c r="G40" i="4" s="1"/>
  <c r="G37" i="4"/>
  <c r="G36" i="4" s="1"/>
  <c r="G34" i="4"/>
  <c r="G32" i="4"/>
  <c r="G29" i="4"/>
  <c r="G12" i="4"/>
  <c r="G11" i="4" s="1"/>
  <c r="D32" i="6"/>
  <c r="F14" i="6"/>
  <c r="G306" i="1"/>
  <c r="G11" i="1"/>
  <c r="G10" i="1" s="1"/>
  <c r="H368" i="1" l="1"/>
  <c r="H367" i="1"/>
  <c r="H141" i="1"/>
  <c r="H362" i="1" s="1"/>
  <c r="G74" i="4"/>
  <c r="H11" i="2"/>
  <c r="G98" i="4"/>
  <c r="H43" i="2"/>
  <c r="H40" i="2" s="1"/>
  <c r="G31" i="4"/>
  <c r="G28" i="4" s="1"/>
  <c r="D35" i="3"/>
  <c r="C27" i="7"/>
  <c r="H363" i="1"/>
  <c r="H247" i="1"/>
  <c r="H238" i="1" s="1"/>
  <c r="H231" i="1" s="1"/>
  <c r="H156" i="1"/>
  <c r="H149" i="1" s="1"/>
  <c r="H140" i="1" s="1"/>
  <c r="H134" i="1"/>
  <c r="H133" i="1" s="1"/>
  <c r="H215" i="1"/>
  <c r="H211" i="1" s="1"/>
  <c r="H210" i="1" s="1"/>
  <c r="H45" i="1"/>
  <c r="H19" i="1"/>
  <c r="H104" i="1"/>
  <c r="H305" i="1"/>
  <c r="H302" i="1" s="1"/>
  <c r="H279" i="1"/>
  <c r="H273" i="1" s="1"/>
  <c r="H112" i="1"/>
  <c r="H128" i="1"/>
  <c r="H127" i="1" s="1"/>
  <c r="H93" i="1"/>
  <c r="H261" i="1"/>
  <c r="H260" i="1" s="1"/>
  <c r="H84" i="1"/>
  <c r="H30" i="1"/>
  <c r="H79" i="1"/>
  <c r="H189" i="1"/>
  <c r="H188" i="1" s="1"/>
  <c r="H178" i="1" s="1"/>
  <c r="H224" i="1"/>
  <c r="H223" i="1" s="1"/>
  <c r="H365" i="1"/>
  <c r="H342" i="1"/>
  <c r="H325" i="1"/>
  <c r="G51" i="4"/>
  <c r="G102" i="4" s="1"/>
  <c r="D21" i="3"/>
  <c r="G39" i="4"/>
  <c r="G88" i="4"/>
  <c r="B25" i="7"/>
  <c r="B27" i="7" s="1"/>
  <c r="G358" i="1"/>
  <c r="G357" i="1" s="1"/>
  <c r="G356" i="1" s="1"/>
  <c r="G352" i="1" s="1"/>
  <c r="G345" i="1"/>
  <c r="G344" i="1" s="1"/>
  <c r="G343" i="1" s="1"/>
  <c r="G339" i="1"/>
  <c r="G337" i="1"/>
  <c r="G335" i="1" s="1"/>
  <c r="G333" i="1"/>
  <c r="G332" i="1" s="1"/>
  <c r="G327" i="1"/>
  <c r="G326" i="1" s="1"/>
  <c r="G322" i="1"/>
  <c r="G318" i="1"/>
  <c r="G317" i="1" s="1"/>
  <c r="G314" i="1"/>
  <c r="G312" i="1"/>
  <c r="G303" i="1"/>
  <c r="G300" i="1"/>
  <c r="G295" i="1"/>
  <c r="G294" i="1" s="1"/>
  <c r="G288" i="1"/>
  <c r="G283" i="1"/>
  <c r="G282" i="1" s="1"/>
  <c r="G280" i="1"/>
  <c r="G270" i="1"/>
  <c r="G268" i="1"/>
  <c r="G266" i="1"/>
  <c r="G264" i="1" s="1"/>
  <c r="G262" i="1"/>
  <c r="G258" i="1"/>
  <c r="G256" i="1" s="1"/>
  <c r="G253" i="1"/>
  <c r="G248" i="1"/>
  <c r="G245" i="1"/>
  <c r="G244" i="1" s="1"/>
  <c r="G241" i="1"/>
  <c r="G239" i="1" s="1"/>
  <c r="G236" i="1"/>
  <c r="G233" i="1"/>
  <c r="G232" i="1" s="1"/>
  <c r="G229" i="1"/>
  <c r="G226" i="1"/>
  <c r="G225" i="1" s="1"/>
  <c r="G221" i="1"/>
  <c r="G219" i="1"/>
  <c r="G216" i="1"/>
  <c r="G213" i="1"/>
  <c r="G212" i="1" s="1"/>
  <c r="G206" i="1"/>
  <c r="G204" i="1"/>
  <c r="G203" i="1" s="1"/>
  <c r="G201" i="1"/>
  <c r="G197" i="1" s="1"/>
  <c r="G198" i="1"/>
  <c r="G193" i="1"/>
  <c r="G190" i="1"/>
  <c r="G185" i="1"/>
  <c r="G180" i="1"/>
  <c r="G179" i="1" s="1"/>
  <c r="G168" i="1"/>
  <c r="G165" i="1"/>
  <c r="G162" i="1"/>
  <c r="G157" i="1"/>
  <c r="G152" i="1"/>
  <c r="G150" i="1" s="1"/>
  <c r="G147" i="1"/>
  <c r="G142" i="1"/>
  <c r="G141" i="1" s="1"/>
  <c r="G138" i="1"/>
  <c r="G136" i="1"/>
  <c r="G135" i="1" s="1"/>
  <c r="G131" i="1"/>
  <c r="G129" i="1"/>
  <c r="G117" i="1"/>
  <c r="G113" i="1"/>
  <c r="G109" i="1"/>
  <c r="G106" i="1"/>
  <c r="G105" i="1" s="1"/>
  <c r="G98" i="1"/>
  <c r="G97" i="1" s="1"/>
  <c r="G91" i="1"/>
  <c r="G89" i="1"/>
  <c r="G85" i="1"/>
  <c r="G82" i="1"/>
  <c r="G80" i="1"/>
  <c r="G94" i="1"/>
  <c r="G71" i="1"/>
  <c r="G67" i="1"/>
  <c r="G65" i="1"/>
  <c r="G55" i="1"/>
  <c r="G53" i="1" s="1"/>
  <c r="G48" i="1"/>
  <c r="G41" i="1"/>
  <c r="G37" i="1"/>
  <c r="G31" i="1"/>
  <c r="G28" i="1"/>
  <c r="G26" i="1" s="1"/>
  <c r="G22" i="1"/>
  <c r="G20" i="1"/>
  <c r="G16" i="1"/>
  <c r="D19" i="8"/>
  <c r="F27" i="6"/>
  <c r="F26" i="6"/>
  <c r="H366" i="1" l="1"/>
  <c r="H9" i="1"/>
  <c r="G367" i="1"/>
  <c r="G368" i="1"/>
  <c r="H69" i="2"/>
  <c r="G97" i="4"/>
  <c r="G27" i="4"/>
  <c r="G94" i="4" s="1"/>
  <c r="G30" i="1"/>
  <c r="H18" i="1"/>
  <c r="G215" i="1"/>
  <c r="G211" i="1" s="1"/>
  <c r="G210" i="1" s="1"/>
  <c r="H78" i="1"/>
  <c r="H77" i="1" s="1"/>
  <c r="G370" i="1"/>
  <c r="G93" i="1"/>
  <c r="G103" i="4"/>
  <c r="G45" i="1"/>
  <c r="G366" i="1" s="1"/>
  <c r="G19" i="1"/>
  <c r="G156" i="1"/>
  <c r="G149" i="1" s="1"/>
  <c r="G140" i="1" s="1"/>
  <c r="G84" i="1"/>
  <c r="G189" i="1"/>
  <c r="G188" i="1" s="1"/>
  <c r="G178" i="1" s="1"/>
  <c r="G134" i="1"/>
  <c r="G133" i="1" s="1"/>
  <c r="G279" i="1"/>
  <c r="G273" i="1" s="1"/>
  <c r="G305" i="1"/>
  <c r="G302" i="1" s="1"/>
  <c r="G293" i="1" s="1"/>
  <c r="G112" i="1"/>
  <c r="G111" i="1" s="1"/>
  <c r="G365" i="1"/>
  <c r="G342" i="1"/>
  <c r="G128" i="1"/>
  <c r="G127" i="1" s="1"/>
  <c r="G363" i="1"/>
  <c r="G247" i="1"/>
  <c r="G238" i="1" s="1"/>
  <c r="G231" i="1" s="1"/>
  <c r="G325" i="1"/>
  <c r="G316" i="1" s="1"/>
  <c r="G79" i="1"/>
  <c r="G104" i="1"/>
  <c r="G224" i="1"/>
  <c r="G223" i="1" s="1"/>
  <c r="G261" i="1"/>
  <c r="G260" i="1" s="1"/>
  <c r="G362" i="1"/>
  <c r="C22" i="5"/>
  <c r="F20" i="5"/>
  <c r="F89" i="4"/>
  <c r="F88" i="4" s="1"/>
  <c r="F68" i="4"/>
  <c r="H364" i="1" l="1"/>
  <c r="H371" i="1" s="1"/>
  <c r="H360" i="1"/>
  <c r="F101" i="4"/>
  <c r="G18" i="1"/>
  <c r="G78" i="1"/>
  <c r="G77" i="1" s="1"/>
  <c r="B10" i="10"/>
  <c r="G28" i="2"/>
  <c r="G50" i="2"/>
  <c r="G48" i="2" s="1"/>
  <c r="F12" i="4"/>
  <c r="G9" i="1" l="1"/>
  <c r="G360" i="1" s="1"/>
  <c r="G364" i="1"/>
  <c r="G371" i="1" s="1"/>
  <c r="G12" i="2"/>
  <c r="F12" i="6"/>
  <c r="C22" i="10"/>
  <c r="B22" i="10"/>
  <c r="C10" i="10"/>
  <c r="N12" i="9"/>
  <c r="M27" i="9"/>
  <c r="L27" i="9"/>
  <c r="K27" i="9"/>
  <c r="J27" i="9"/>
  <c r="I27" i="9"/>
  <c r="H27" i="9"/>
  <c r="G27" i="9"/>
  <c r="F27" i="9"/>
  <c r="E27" i="9"/>
  <c r="D27" i="9"/>
  <c r="C27" i="9"/>
  <c r="B27" i="9"/>
  <c r="N26" i="9"/>
  <c r="N25" i="9"/>
  <c r="N24" i="9"/>
  <c r="N23" i="9"/>
  <c r="N22" i="9"/>
  <c r="N21" i="9"/>
  <c r="N20" i="9"/>
  <c r="N19" i="9"/>
  <c r="N18" i="9"/>
  <c r="M16" i="9"/>
  <c r="L16" i="9"/>
  <c r="K16" i="9"/>
  <c r="J16" i="9"/>
  <c r="I16" i="9"/>
  <c r="H16" i="9"/>
  <c r="G16" i="9"/>
  <c r="F16" i="9"/>
  <c r="E16" i="9"/>
  <c r="D16" i="9"/>
  <c r="C16" i="9"/>
  <c r="N15" i="9"/>
  <c r="N14" i="9"/>
  <c r="N13" i="9"/>
  <c r="N11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F32" i="6" l="1"/>
  <c r="C34" i="8"/>
  <c r="I28" i="9"/>
  <c r="C21" i="8"/>
  <c r="E28" i="9"/>
  <c r="C28" i="9"/>
  <c r="M28" i="9"/>
  <c r="D28" i="9"/>
  <c r="H28" i="9"/>
  <c r="L28" i="9"/>
  <c r="G28" i="9"/>
  <c r="N27" i="9"/>
  <c r="F28" i="9"/>
  <c r="J28" i="9"/>
  <c r="K28" i="9"/>
  <c r="B28" i="9"/>
  <c r="N16" i="9"/>
  <c r="D21" i="8"/>
  <c r="F34" i="8"/>
  <c r="E34" i="8"/>
  <c r="D34" i="8"/>
  <c r="F21" i="8"/>
  <c r="E21" i="8"/>
  <c r="N28" i="9" l="1"/>
  <c r="D22" i="5" l="1"/>
  <c r="E22" i="5"/>
  <c r="F21" i="5"/>
  <c r="F19" i="5"/>
  <c r="F18" i="5"/>
  <c r="F16" i="5"/>
  <c r="F15" i="5"/>
  <c r="F14" i="5"/>
  <c r="F13" i="5"/>
  <c r="F12" i="5"/>
  <c r="F11" i="5"/>
  <c r="F41" i="4"/>
  <c r="F40" i="4" s="1"/>
  <c r="F92" i="4"/>
  <c r="F91" i="4" s="1"/>
  <c r="F78" i="4"/>
  <c r="F76" i="4"/>
  <c r="F75" i="4" s="1"/>
  <c r="F74" i="4" s="1"/>
  <c r="F71" i="4" s="1"/>
  <c r="F70" i="4" s="1"/>
  <c r="F65" i="4"/>
  <c r="F59" i="4" s="1"/>
  <c r="F57" i="4"/>
  <c r="F56" i="4" s="1"/>
  <c r="F53" i="4"/>
  <c r="F52" i="4" s="1"/>
  <c r="F51" i="4" s="1"/>
  <c r="F102" i="4" s="1"/>
  <c r="F49" i="4"/>
  <c r="F96" i="4" s="1"/>
  <c r="F37" i="4"/>
  <c r="F36" i="4" s="1"/>
  <c r="F34" i="4"/>
  <c r="F32" i="4"/>
  <c r="F29" i="4"/>
  <c r="F17" i="4"/>
  <c r="F11" i="4" s="1"/>
  <c r="F31" i="4" l="1"/>
  <c r="F28" i="4" s="1"/>
  <c r="F27" i="4" s="1"/>
  <c r="F95" i="4"/>
  <c r="F22" i="5"/>
  <c r="F39" i="4"/>
  <c r="F98" i="4"/>
  <c r="F94" i="4" l="1"/>
  <c r="F97" i="4"/>
  <c r="F103" i="4" s="1"/>
  <c r="C10" i="3" l="1"/>
  <c r="C15" i="3"/>
  <c r="C19" i="3"/>
  <c r="C23" i="3"/>
  <c r="C29" i="3"/>
  <c r="C33" i="3"/>
  <c r="C35" i="3" l="1"/>
  <c r="C21" i="3"/>
  <c r="G66" i="2" l="1"/>
  <c r="G65" i="2" s="1"/>
  <c r="G62" i="2"/>
  <c r="G60" i="2"/>
  <c r="G46" i="2"/>
  <c r="G44" i="2"/>
  <c r="G41" i="2"/>
  <c r="G35" i="2"/>
  <c r="G34" i="2" s="1"/>
  <c r="G26" i="2"/>
  <c r="G43" i="2" l="1"/>
  <c r="G40" i="2"/>
  <c r="G11" i="2"/>
  <c r="G69" i="2" s="1"/>
</calcChain>
</file>

<file path=xl/sharedStrings.xml><?xml version="1.0" encoding="utf-8"?>
<sst xmlns="http://schemas.openxmlformats.org/spreadsheetml/2006/main" count="1158" uniqueCount="470">
  <si>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</si>
  <si>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</si>
  <si>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</si>
  <si>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</si>
  <si>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</si>
  <si>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</si>
  <si>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</si>
  <si>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</si>
  <si>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</si>
  <si>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</si>
  <si>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</si>
  <si>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</si>
  <si>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</si>
  <si>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</si>
  <si>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</si>
  <si>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</si>
  <si>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</si>
  <si>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</si>
  <si>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</si>
  <si>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</si>
  <si>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</si>
  <si>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</si>
  <si>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</si>
  <si>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</si>
  <si>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</si>
  <si>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</si>
  <si>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</si>
  <si>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</si>
  <si>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</si>
  <si>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</si>
  <si>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</si>
  <si>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</si>
  <si>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</si>
  <si>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</si>
  <si>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</si>
  <si>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</si>
  <si>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</si>
  <si>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</si>
  <si>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</si>
  <si>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</si>
  <si>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</si>
  <si>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</si>
  <si>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</si>
  <si>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</si>
  <si>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</si>
  <si>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Szállítási szolgáltatésok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</si>
  <si>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</si>
  <si>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</si>
  <si>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</si>
  <si>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</si>
  <si>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</si>
  <si>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</si>
  <si>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</si>
  <si>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</si>
  <si>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</si>
  <si>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</si>
  <si>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</si>
  <si>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</si>
  <si>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</si>
  <si>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</si>
  <si>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</si>
  <si>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</si>
  <si>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</si>
  <si>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</si>
  <si>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</si>
  <si>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</si>
  <si>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</si>
  <si>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</si>
  <si>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</si>
  <si>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OMSZ Alapítvány támogatás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</si>
  <si>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</si>
  <si>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</si>
  <si>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</si>
  <si>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</si>
  <si>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</si>
  <si>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</si>
  <si>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</si>
  <si>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</si>
  <si>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</si>
  <si>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</si>
  <si>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</si>
  <si>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</si>
  <si>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</si>
  <si>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</si>
  <si>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</si>
  <si>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</si>
  <si>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</si>
  <si>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</si>
  <si>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</si>
  <si>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</si>
  <si>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</si>
  <si>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</si>
  <si>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</si>
  <si>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</si>
  <si>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</si>
  <si>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</si>
  <si>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</si>
  <si>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Egy. üzemeltetési fenntartási anyagok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</si>
  <si>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</si>
  <si>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</si>
  <si>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</si>
  <si>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</si>
  <si>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szakmai anyagbeszerzés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</si>
  <si>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</si>
  <si>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</si>
  <si>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</si>
  <si>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</si>
  <si>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</si>
  <si>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</si>
  <si>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</si>
  <si>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</si>
  <si>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</si>
  <si>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</si>
  <si>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</si>
  <si>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</si>
  <si>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Munkaruha 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</si>
  <si>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</si>
  <si>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</si>
  <si>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</si>
  <si>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</si>
  <si>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</si>
  <si>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</si>
  <si>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</si>
  <si>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</si>
  <si>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</si>
  <si>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</si>
  <si>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</si>
  <si>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</si>
  <si>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</si>
  <si>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</si>
  <si>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</si>
  <si>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</si>
  <si>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</si>
  <si>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</si>
  <si>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</si>
  <si>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</si>
  <si>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</si>
  <si>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</si>
  <si>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</si>
  <si>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</si>
  <si>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</si>
  <si>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</si>
  <si>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</si>
  <si>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Születési támogatás</t>
  </si>
  <si>
    <t>Iskolakezdési támogatás</t>
  </si>
  <si>
    <t>Átmeneti segély</t>
  </si>
  <si>
    <t>Szemétszállítási díj átvállalása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</si>
  <si>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</si>
  <si>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</si>
  <si>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</si>
  <si>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</si>
  <si>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</si>
  <si>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</si>
  <si>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</si>
  <si>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</si>
  <si>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</si>
  <si>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</si>
  <si>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</si>
  <si>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</si>
  <si>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</si>
  <si>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</si>
  <si>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</si>
  <si>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</si>
  <si>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</si>
  <si>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</si>
  <si>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</si>
  <si>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</si>
  <si>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</si>
  <si>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</si>
  <si>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</si>
  <si>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</si>
  <si>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</si>
  <si>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</si>
  <si>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</si>
  <si>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</si>
  <si>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</si>
  <si>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</si>
  <si>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</si>
  <si>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</si>
  <si>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</si>
  <si>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</si>
  <si>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</si>
  <si>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 xml:space="preserve">B114 </t>
  </si>
  <si>
    <t>Települési önkormányzatok kulturális feladatainak támogatása</t>
  </si>
  <si>
    <t>B115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</si>
  <si>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</si>
  <si>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</si>
  <si>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</si>
  <si>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</si>
  <si>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</si>
  <si>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</si>
  <si>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</si>
  <si>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</si>
  <si>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B25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</si>
  <si>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</si>
  <si>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</si>
  <si>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</si>
  <si>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</si>
  <si>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</si>
  <si>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</si>
  <si>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</si>
  <si>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</si>
  <si>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</si>
  <si>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</si>
  <si>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</si>
  <si>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</si>
  <si>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</si>
  <si>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</si>
  <si>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</si>
  <si>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</si>
  <si>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</si>
  <si>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</si>
  <si>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</si>
  <si>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</si>
  <si>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</si>
  <si>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</si>
  <si>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</si>
  <si>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</si>
  <si>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</si>
  <si>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</si>
  <si>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</si>
  <si>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</si>
  <si>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</si>
  <si>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</si>
  <si>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</si>
  <si>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</si>
  <si>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</si>
  <si>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</si>
  <si>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</si>
  <si>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</si>
  <si>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</si>
  <si>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</si>
  <si>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</si>
  <si>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</si>
  <si>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</si>
  <si>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</si>
  <si>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</si>
  <si>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Szakmai szolgáltatás / Főépítészi tevékenység/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</si>
  <si>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</si>
  <si>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</si>
  <si>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</si>
  <si>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</si>
  <si>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</si>
  <si>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</si>
  <si>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</si>
  <si>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</si>
  <si>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</si>
  <si>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</si>
  <si>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</si>
  <si>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</si>
  <si>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</si>
  <si>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</si>
  <si>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</si>
  <si>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</si>
  <si>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</si>
  <si>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</si>
  <si>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</si>
  <si>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Települési önk szociális,gy.jóléti és gy.étk. feladatainak támogatása</t>
  </si>
  <si>
    <t>B116</t>
  </si>
  <si>
    <t>B21</t>
  </si>
  <si>
    <t xml:space="preserve">Felhalmozási célú önkormányzati támogatások 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</si>
  <si>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</si>
  <si>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</si>
  <si>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</si>
  <si>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</si>
  <si>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</si>
  <si>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</si>
  <si>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</si>
  <si>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</si>
  <si>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</si>
  <si>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</si>
  <si>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</si>
  <si>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</si>
  <si>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</si>
  <si>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</si>
  <si>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</si>
  <si>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</si>
  <si>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</si>
  <si>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</si>
  <si>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</si>
  <si>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</si>
  <si>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</si>
  <si>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</si>
  <si>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</si>
  <si>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</si>
  <si>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</si>
  <si>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</si>
  <si>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</si>
  <si>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</si>
  <si>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</si>
  <si>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</si>
  <si>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</si>
  <si>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</si>
  <si>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</si>
  <si>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</si>
  <si>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</si>
  <si>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</si>
  <si>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</si>
  <si>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</si>
  <si>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</si>
  <si>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</si>
  <si>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</si>
  <si>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</si>
  <si>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</si>
  <si>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</si>
  <si>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</si>
  <si>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</si>
  <si>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</si>
  <si>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</si>
  <si>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</si>
  <si>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</si>
  <si>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</si>
  <si>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</si>
  <si>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</si>
  <si>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</si>
  <si>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</si>
  <si>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</si>
  <si>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</si>
  <si>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</si>
  <si>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</si>
  <si>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</si>
  <si>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</si>
  <si>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</si>
  <si>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</si>
  <si>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</si>
  <si>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2021. előirányzat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</si>
  <si>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</si>
  <si>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</si>
  <si>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</si>
  <si>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</si>
  <si>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</si>
  <si>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</si>
  <si>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</si>
  <si>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</si>
  <si>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</si>
  <si>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</si>
  <si>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</si>
  <si>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</si>
  <si>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</si>
  <si>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</si>
  <si>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</si>
  <si>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</si>
  <si>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</si>
  <si>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</si>
  <si>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</si>
  <si>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</si>
  <si>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</si>
  <si>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</si>
  <si>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</si>
  <si>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</si>
  <si>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</si>
  <si>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</si>
  <si>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</si>
  <si>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</si>
  <si>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</si>
  <si>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</si>
  <si>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</si>
  <si>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</si>
  <si>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</si>
  <si>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</si>
  <si>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</si>
  <si>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</si>
  <si>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</si>
  <si>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</si>
  <si>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</si>
  <si>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</si>
  <si>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</si>
  <si>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</si>
  <si>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</si>
  <si>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</si>
  <si>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</si>
  <si>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</si>
  <si>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2021. évi költségvetés bevételei</t>
  </si>
  <si>
    <t>Iparűzési adó korrekciója</t>
  </si>
  <si>
    <t xml:space="preserve">Iparűzési adó korrekciója
</t>
  </si>
  <si>
    <t xml:space="preserve">2021. évi költségvetés kiadásai </t>
  </si>
  <si>
    <t>K5022</t>
  </si>
  <si>
    <t>Önkormányzati szolidarítási hozzájárulás</t>
  </si>
  <si>
    <t>Nemesgulács Jövőjéért Egyesület</t>
  </si>
  <si>
    <t>Egyház</t>
  </si>
  <si>
    <t>Szakmai anyagok</t>
  </si>
  <si>
    <t xml:space="preserve">Pihenő-és szabadidőpark </t>
  </si>
  <si>
    <t>K62</t>
  </si>
  <si>
    <t>Pihenő-és szabadidőpark (tárgyi eszközök beszerzése)</t>
  </si>
  <si>
    <t>Magyar Falu elhagyott ingatlanok megvásárlása</t>
  </si>
  <si>
    <t>086020 Helyi, térségi közösségi tér biztosítása, működtetése</t>
  </si>
  <si>
    <t>091140 Óvodai nevelés, ellátás működtetési feladat</t>
  </si>
  <si>
    <t>Magyar Falu Óvoda játszóudvar fejlesztése</t>
  </si>
  <si>
    <t>Felsőoktatási ösztöndíj</t>
  </si>
  <si>
    <t>Európa Kulturális Fővárosa</t>
  </si>
  <si>
    <t>Egyéb felhalmozási célú átvett pénzeszközök (Pihenő-és szabaidőpark, Közösségi tér)</t>
  </si>
  <si>
    <t>Egyéb felhalmozási célú átvett pénzeszközök (Pihenő-és szabaidőpark)</t>
  </si>
  <si>
    <t>Egyéb felhalmozási célú átvett pénzeszközök (Közösségi tér)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</si>
  <si>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</si>
  <si>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</si>
  <si>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</si>
  <si>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</si>
  <si>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</si>
  <si>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</si>
  <si>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Ózongenerátor</t>
  </si>
  <si>
    <t>Nyílászáró csere Hivatal épületben</t>
  </si>
  <si>
    <t>091140</t>
  </si>
  <si>
    <t>Óvodai nevelés, ellátás működtetési feladat</t>
  </si>
  <si>
    <t xml:space="preserve">2021.évi költségvetés felhalmozási kiadásai </t>
  </si>
  <si>
    <t xml:space="preserve">Rákóczi utca csapadékvíz elvezetés </t>
  </si>
  <si>
    <t xml:space="preserve">2021.-2024.  évi költségvetési bevételei és kiadásai </t>
  </si>
  <si>
    <t>2023. előirányzat</t>
  </si>
  <si>
    <t>2024. előirányzat</t>
  </si>
  <si>
    <t>Előirányzat-felhasználási terv 2021. évre</t>
  </si>
  <si>
    <t xml:space="preserve">2021. évi költségvetés összevont mérlege </t>
  </si>
  <si>
    <t>B1131</t>
  </si>
  <si>
    <t>Intézményi gyermekétkeztetés</t>
  </si>
  <si>
    <t>Régi iskola statika</t>
  </si>
  <si>
    <t>Hegyalja úti úttervek</t>
  </si>
  <si>
    <t>Játszótér focipálya kialakítás</t>
  </si>
  <si>
    <t>Rendezvénytér viacolorozása</t>
  </si>
  <si>
    <t>Polgármester jutalma</t>
  </si>
  <si>
    <t>Vízdíj</t>
  </si>
  <si>
    <t>B36</t>
  </si>
  <si>
    <t>Önkormányzatok elszámolásai központi költségvetéssel</t>
  </si>
  <si>
    <t>Elszámolásból származó bevételek</t>
  </si>
  <si>
    <t>Működési célú költségvetési támogatások és kiegészítő támogatások</t>
  </si>
  <si>
    <t>K5023</t>
  </si>
  <si>
    <t>Egyéb elvonások befizetések</t>
  </si>
  <si>
    <t xml:space="preserve">K123 </t>
  </si>
  <si>
    <t>Egyéb külső személyi juttatások</t>
  </si>
  <si>
    <t>Módosított előirányzat</t>
  </si>
  <si>
    <t>Egyéb működési célú támogatások gyermekszállítás</t>
  </si>
  <si>
    <t>Egyéb működési célú átvett pénzeszközök</t>
  </si>
  <si>
    <t>B52</t>
  </si>
  <si>
    <t>Ingatlanok értékesítése</t>
  </si>
  <si>
    <t>Működési célú átvett pénzeszköz</t>
  </si>
  <si>
    <t>Egyéb működési célú átvett pénzeszköz</t>
  </si>
  <si>
    <t>Egyéb  fejezeti kezelésű előirányzatok (Orvosi eszközök beszerzése MFP)</t>
  </si>
  <si>
    <t>072111 Háziorvosi alapellátás</t>
  </si>
  <si>
    <t>072111</t>
  </si>
  <si>
    <t>Háziorvosi alapellátás</t>
  </si>
  <si>
    <t>Üzemeltetési anyagok beszerzése (Szociális tűzifa)</t>
  </si>
  <si>
    <t>Egyéb tárgyi eszközök beszerzése (orvosi eszközök beszerzése)</t>
  </si>
  <si>
    <t>K84</t>
  </si>
  <si>
    <t>Magyar Falu Óvoda játszóudvar fejlesztés különbözet</t>
  </si>
  <si>
    <t xml:space="preserve">Magyar Falu orvosi eszközök beszerzése </t>
  </si>
  <si>
    <t>Települési önkormányzatok szociális,gyermekjóléti  feladatainak támogatása</t>
  </si>
  <si>
    <t>Rendezvények támogatása</t>
  </si>
  <si>
    <t>Egyéb  fejezeti kezelésű előirányzatok (Közösségszervező támogatás Magyar Falu )</t>
  </si>
  <si>
    <t>Óvoda pályázati támogatás elvonás megtérülése</t>
  </si>
  <si>
    <t>Zártkert pélyázati támogatás</t>
  </si>
  <si>
    <t>B408</t>
  </si>
  <si>
    <t>Kamatbevételek</t>
  </si>
  <si>
    <t>B411</t>
  </si>
  <si>
    <t>Egyéb működési bevételek</t>
  </si>
  <si>
    <t>Háztartásoktól átvett felhalmozási célú pénzeszköz</t>
  </si>
  <si>
    <t>Egyéb működési célú támogatások bevételei áh belülről (rendezvények)</t>
  </si>
  <si>
    <t>Háztartásoktól átvett felhalmozási célú pénzeszközök</t>
  </si>
  <si>
    <t>Egyéb felhalmozási célú kiadások államháztartáson belül</t>
  </si>
  <si>
    <t>Óvoda pályázati támogatás elvonása</t>
  </si>
  <si>
    <t xml:space="preserve">                                                     1.melléklet az  /2022.(    )önkormányzati rendelethez</t>
  </si>
  <si>
    <t xml:space="preserve">                                                      2.melléklet az  /2022 .(        )önkormányzati rendelethez</t>
  </si>
  <si>
    <t xml:space="preserve">                                      3.melléklet a  /2022. (      ) önkormányzati rendelethez</t>
  </si>
  <si>
    <t>feladatonkémt</t>
  </si>
  <si>
    <t xml:space="preserve">                                                  4.melléklet az /2022.(     )önkormányzati rendelethez</t>
  </si>
  <si>
    <t xml:space="preserve">                                                        5.melléklet a    /2022. (      ) önkormányzati rendelethez</t>
  </si>
  <si>
    <t>Medikopter alapítvány támogatás</t>
  </si>
  <si>
    <t xml:space="preserve">                                                        10.melléklet az  /2022.(      )önkormányzati rendelethez</t>
  </si>
  <si>
    <t xml:space="preserve">                   9.melléklet az /2022.(           )önkormányzati rendelethez</t>
  </si>
  <si>
    <t>8.melléklet az  /2022. (     .)önkormányzati rendelethez</t>
  </si>
  <si>
    <t xml:space="preserve">                                                        7.melléklet az  /2022.(        )önkormányzati rendelethez</t>
  </si>
  <si>
    <t xml:space="preserve">                                                        6.melléklet az  /2022.(          )önkormányzati rendelethez</t>
  </si>
  <si>
    <t>NEAK támogatás védőnői szolgálat működéséhez</t>
  </si>
  <si>
    <t>Nyári diákmunka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</si>
</sst>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color indexed="8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5" fillId="0" borderId="0"/>
    <xf numFmtId="0" fontId="22" fillId="0" borderId="0"/>
    <xf numFmtId="0" fontId="24" fillId="0" borderId="0"/>
    <xf numFmtId="0" fontId="24" fillId="0" borderId="0"/>
  </cellStyleXfs>
  <cellXfs count="474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3" fontId="3" fillId="3" borderId="1" xfId="0" applyNumberFormat="1" applyFont="1" applyFill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3" fontId="4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3" fillId="2" borderId="1" xfId="0" applyNumberFormat="1" applyFont="1" applyFill="1" applyBorder="1"/>
    <xf numFmtId="3" fontId="1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8" xfId="0" applyFont="1" applyBorder="1" applyAlignment="1">
      <alignment horizontal="left"/>
    </xf>
    <xf numFmtId="3" fontId="4" fillId="3" borderId="1" xfId="0" applyNumberFormat="1" applyFont="1" applyFill="1" applyBorder="1"/>
    <xf numFmtId="0" fontId="1" fillId="0" borderId="1" xfId="0" applyFont="1" applyBorder="1" applyAlignment="1">
      <alignment horizontal="left"/>
    </xf>
    <xf numFmtId="3" fontId="4" fillId="2" borderId="1" xfId="0" applyNumberFormat="1" applyFont="1" applyFill="1" applyBorder="1"/>
    <xf numFmtId="0" fontId="1" fillId="0" borderId="8" xfId="0" applyFont="1" applyBorder="1" applyAlignment="1">
      <alignment horizontal="left"/>
    </xf>
    <xf numFmtId="0" fontId="3" fillId="2" borderId="1" xfId="0" applyFont="1" applyFill="1" applyBorder="1"/>
    <xf numFmtId="3" fontId="2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5" borderId="1" xfId="1" applyFont="1" applyFill="1" applyBorder="1" applyAlignment="1">
      <alignment horizontal="left"/>
    </xf>
    <xf numFmtId="3" fontId="2" fillId="5" borderId="1" xfId="1" applyNumberFormat="1" applyFont="1" applyFill="1" applyBorder="1"/>
    <xf numFmtId="3" fontId="4" fillId="5" borderId="1" xfId="1" applyNumberFormat="1" applyFont="1" applyFill="1" applyBorder="1"/>
    <xf numFmtId="3" fontId="4" fillId="4" borderId="1" xfId="0" applyNumberFormat="1" applyFont="1" applyFill="1" applyBorder="1"/>
    <xf numFmtId="0" fontId="2" fillId="0" borderId="1" xfId="0" applyFont="1" applyBorder="1"/>
    <xf numFmtId="3" fontId="4" fillId="0" borderId="19" xfId="0" applyNumberFormat="1" applyFont="1" applyBorder="1"/>
    <xf numFmtId="3" fontId="2" fillId="0" borderId="19" xfId="0" applyNumberFormat="1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/>
    <xf numFmtId="0" fontId="12" fillId="0" borderId="6" xfId="0" applyFont="1" applyBorder="1"/>
    <xf numFmtId="0" fontId="12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2" fillId="4" borderId="6" xfId="0" applyFont="1" applyFill="1" applyBorder="1"/>
    <xf numFmtId="0" fontId="5" fillId="0" borderId="19" xfId="0" applyFont="1" applyBorder="1" applyAlignment="1">
      <alignment horizontal="center"/>
    </xf>
    <xf numFmtId="0" fontId="13" fillId="3" borderId="6" xfId="0" applyFont="1" applyFill="1" applyBorder="1"/>
    <xf numFmtId="0" fontId="14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2" fillId="0" borderId="35" xfId="0" applyFont="1" applyBorder="1" applyAlignment="1">
      <alignment horizontal="left"/>
    </xf>
    <xf numFmtId="3" fontId="12" fillId="0" borderId="36" xfId="0" applyNumberFormat="1" applyFont="1" applyBorder="1" applyAlignment="1">
      <alignment horizontal="right"/>
    </xf>
    <xf numFmtId="3" fontId="12" fillId="0" borderId="37" xfId="0" applyNumberFormat="1" applyFont="1" applyBorder="1" applyAlignment="1">
      <alignment horizontal="left"/>
    </xf>
    <xf numFmtId="0" fontId="9" fillId="0" borderId="38" xfId="0" applyFont="1" applyBorder="1" applyAlignment="1">
      <alignment horizontal="left"/>
    </xf>
    <xf numFmtId="3" fontId="9" fillId="0" borderId="15" xfId="0" applyNumberFormat="1" applyFont="1" applyBorder="1" applyAlignment="1">
      <alignment horizontal="right"/>
    </xf>
    <xf numFmtId="0" fontId="9" fillId="0" borderId="36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12" fillId="0" borderId="39" xfId="0" applyFont="1" applyBorder="1" applyAlignment="1">
      <alignment horizontal="left"/>
    </xf>
    <xf numFmtId="3" fontId="12" fillId="0" borderId="15" xfId="0" applyNumberFormat="1" applyFont="1" applyBorder="1" applyAlignment="1">
      <alignment horizontal="right"/>
    </xf>
    <xf numFmtId="0" fontId="12" fillId="0" borderId="40" xfId="0" applyFont="1" applyBorder="1" applyAlignment="1">
      <alignment horizontal="left"/>
    </xf>
    <xf numFmtId="3" fontId="12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6" xfId="0" applyFont="1" applyBorder="1" applyAlignment="1">
      <alignment wrapText="1"/>
    </xf>
    <xf numFmtId="3" fontId="1" fillId="0" borderId="37" xfId="0" applyNumberFormat="1" applyFont="1" applyBorder="1" applyAlignment="1">
      <alignment horizontal="right"/>
    </xf>
    <xf numFmtId="3" fontId="2" fillId="0" borderId="37" xfId="0" applyNumberFormat="1" applyFont="1" applyBorder="1" applyAlignment="1">
      <alignment horizontal="right"/>
    </xf>
    <xf numFmtId="0" fontId="1" fillId="0" borderId="42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39" xfId="0" applyFont="1" applyBorder="1" applyAlignment="1">
      <alignment wrapText="1"/>
    </xf>
    <xf numFmtId="0" fontId="1" fillId="0" borderId="43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0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9" fillId="0" borderId="0" xfId="0" applyFont="1"/>
    <xf numFmtId="0" fontId="2" fillId="0" borderId="34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6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Fill="1" applyBorder="1"/>
    <xf numFmtId="49" fontId="12" fillId="0" borderId="45" xfId="0" applyNumberFormat="1" applyFont="1" applyBorder="1" applyAlignment="1">
      <alignment horizontal="left"/>
    </xf>
    <xf numFmtId="0" fontId="12" fillId="0" borderId="46" xfId="0" applyFont="1" applyBorder="1"/>
    <xf numFmtId="0" fontId="12" fillId="0" borderId="4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20" fillId="0" borderId="0" xfId="0" applyFont="1" applyAlignment="1"/>
    <xf numFmtId="0" fontId="21" fillId="0" borderId="0" xfId="2" applyFont="1" applyFill="1" applyProtection="1">
      <protection locked="0"/>
    </xf>
    <xf numFmtId="0" fontId="25" fillId="0" borderId="0" xfId="3" applyFont="1" applyFill="1" applyAlignment="1">
      <alignment horizontal="right"/>
    </xf>
    <xf numFmtId="0" fontId="23" fillId="0" borderId="1" xfId="2" applyFont="1" applyFill="1" applyBorder="1" applyAlignment="1" applyProtection="1">
      <alignment horizontal="center" vertical="center"/>
    </xf>
    <xf numFmtId="0" fontId="19" fillId="0" borderId="1" xfId="2" applyFont="1" applyFill="1" applyBorder="1" applyAlignment="1" applyProtection="1">
      <alignment horizontal="left" vertical="center" wrapText="1" indent="1"/>
    </xf>
    <xf numFmtId="165" fontId="19" fillId="0" borderId="1" xfId="2" applyNumberFormat="1" applyFont="1" applyFill="1" applyBorder="1" applyAlignment="1" applyProtection="1">
      <alignment vertical="center"/>
      <protection locked="0"/>
    </xf>
    <xf numFmtId="165" fontId="19" fillId="0" borderId="1" xfId="2" applyNumberFormat="1" applyFont="1" applyFill="1" applyBorder="1" applyAlignment="1" applyProtection="1">
      <alignment vertical="center"/>
    </xf>
    <xf numFmtId="0" fontId="19" fillId="0" borderId="1" xfId="2" applyFont="1" applyFill="1" applyBorder="1" applyAlignment="1" applyProtection="1">
      <alignment horizontal="left" vertical="center" indent="1"/>
    </xf>
    <xf numFmtId="0" fontId="26" fillId="7" borderId="1" xfId="2" applyFont="1" applyFill="1" applyBorder="1" applyAlignment="1" applyProtection="1">
      <alignment horizontal="left" vertical="center" indent="1"/>
    </xf>
    <xf numFmtId="165" fontId="26" fillId="7" borderId="1" xfId="2" applyNumberFormat="1" applyFont="1" applyFill="1" applyBorder="1" applyAlignment="1" applyProtection="1">
      <alignment vertical="center"/>
    </xf>
    <xf numFmtId="0" fontId="26" fillId="7" borderId="1" xfId="2" applyFont="1" applyFill="1" applyBorder="1" applyAlignment="1" applyProtection="1">
      <alignment horizontal="left" indent="1"/>
    </xf>
    <xf numFmtId="165" fontId="26" fillId="7" borderId="1" xfId="2" applyNumberFormat="1" applyFont="1" applyFill="1" applyBorder="1" applyProtection="1"/>
    <xf numFmtId="0" fontId="30" fillId="0" borderId="49" xfId="4" applyFont="1" applyFill="1" applyBorder="1" applyAlignment="1" applyProtection="1">
      <alignment horizontal="center" vertical="center" wrapText="1"/>
    </xf>
    <xf numFmtId="0" fontId="30" fillId="0" borderId="50" xfId="4" applyFont="1" applyFill="1" applyBorder="1" applyAlignment="1" applyProtection="1">
      <alignment horizontal="center" vertical="center" wrapText="1"/>
    </xf>
    <xf numFmtId="0" fontId="31" fillId="0" borderId="49" xfId="4" applyFont="1" applyFill="1" applyBorder="1" applyAlignment="1" applyProtection="1">
      <alignment horizontal="center" vertical="center" wrapText="1"/>
    </xf>
    <xf numFmtId="0" fontId="31" fillId="0" borderId="50" xfId="4" applyFont="1" applyFill="1" applyBorder="1" applyAlignment="1" applyProtection="1">
      <alignment horizontal="center" vertical="center" wrapText="1"/>
    </xf>
    <xf numFmtId="165" fontId="32" fillId="0" borderId="51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35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19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53" xfId="4" applyNumberFormat="1" applyFont="1" applyFill="1" applyBorder="1" applyAlignment="1" applyProtection="1">
      <alignment horizontal="right" vertical="center" wrapText="1" indent="1"/>
      <protection locked="0"/>
    </xf>
    <xf numFmtId="165" fontId="33" fillId="0" borderId="54" xfId="4" applyNumberFormat="1" applyFont="1" applyFill="1" applyBorder="1" applyAlignment="1" applyProtection="1">
      <alignment vertical="center" wrapText="1"/>
    </xf>
    <xf numFmtId="165" fontId="33" fillId="0" borderId="55" xfId="4" applyNumberFormat="1" applyFont="1" applyFill="1" applyBorder="1" applyAlignment="1" applyProtection="1">
      <alignment vertical="center" wrapText="1"/>
    </xf>
    <xf numFmtId="3" fontId="32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>
      <alignment vertical="center"/>
    </xf>
    <xf numFmtId="0" fontId="2" fillId="0" borderId="30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3" fontId="10" fillId="4" borderId="64" xfId="0" applyNumberFormat="1" applyFont="1" applyFill="1" applyBorder="1" applyAlignment="1">
      <alignment horizontal="right"/>
    </xf>
    <xf numFmtId="0" fontId="12" fillId="0" borderId="65" xfId="0" applyFont="1" applyBorder="1"/>
    <xf numFmtId="3" fontId="12" fillId="0" borderId="64" xfId="0" applyNumberFormat="1" applyFont="1" applyBorder="1"/>
    <xf numFmtId="0" fontId="11" fillId="4" borderId="65" xfId="0" applyFont="1" applyFill="1" applyBorder="1"/>
    <xf numFmtId="3" fontId="11" fillId="4" borderId="64" xfId="0" applyNumberFormat="1" applyFont="1" applyFill="1" applyBorder="1"/>
    <xf numFmtId="0" fontId="11" fillId="0" borderId="58" xfId="0" applyFont="1" applyBorder="1"/>
    <xf numFmtId="0" fontId="11" fillId="0" borderId="0" xfId="0" applyFont="1" applyBorder="1"/>
    <xf numFmtId="3" fontId="11" fillId="0" borderId="59" xfId="0" applyNumberFormat="1" applyFont="1" applyBorder="1"/>
    <xf numFmtId="3" fontId="9" fillId="0" borderId="52" xfId="0" applyNumberFormat="1" applyFont="1" applyFill="1" applyBorder="1"/>
    <xf numFmtId="0" fontId="11" fillId="4" borderId="65" xfId="0" applyFont="1" applyFill="1" applyBorder="1" applyAlignment="1">
      <alignment horizontal="left"/>
    </xf>
    <xf numFmtId="0" fontId="12" fillId="0" borderId="65" xfId="0" applyFont="1" applyBorder="1" applyAlignment="1">
      <alignment horizontal="left"/>
    </xf>
    <xf numFmtId="0" fontId="11" fillId="4" borderId="67" xfId="0" applyFont="1" applyFill="1" applyBorder="1"/>
    <xf numFmtId="0" fontId="11" fillId="4" borderId="68" xfId="0" applyFont="1" applyFill="1" applyBorder="1"/>
    <xf numFmtId="3" fontId="11" fillId="4" borderId="69" xfId="0" applyNumberFormat="1" applyFont="1" applyFill="1" applyBorder="1"/>
    <xf numFmtId="0" fontId="1" fillId="0" borderId="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3" borderId="65" xfId="0" applyFont="1" applyFill="1" applyBorder="1"/>
    <xf numFmtId="3" fontId="3" fillId="3" borderId="64" xfId="0" applyNumberFormat="1" applyFont="1" applyFill="1" applyBorder="1" applyAlignment="1">
      <alignment vertical="center"/>
    </xf>
    <xf numFmtId="0" fontId="4" fillId="0" borderId="65" xfId="0" applyFont="1" applyBorder="1"/>
    <xf numFmtId="3" fontId="1" fillId="0" borderId="64" xfId="0" applyNumberFormat="1" applyFont="1" applyBorder="1" applyAlignment="1">
      <alignment vertical="center"/>
    </xf>
    <xf numFmtId="0" fontId="2" fillId="0" borderId="65" xfId="0" applyFont="1" applyBorder="1"/>
    <xf numFmtId="0" fontId="4" fillId="3" borderId="65" xfId="0" applyFont="1" applyFill="1" applyBorder="1"/>
    <xf numFmtId="3" fontId="4" fillId="3" borderId="64" xfId="0" applyNumberFormat="1" applyFont="1" applyFill="1" applyBorder="1"/>
    <xf numFmtId="3" fontId="4" fillId="0" borderId="64" xfId="0" applyNumberFormat="1" applyFont="1" applyBorder="1"/>
    <xf numFmtId="3" fontId="2" fillId="0" borderId="64" xfId="0" applyNumberFormat="1" applyFont="1" applyBorder="1"/>
    <xf numFmtId="0" fontId="4" fillId="6" borderId="65" xfId="0" applyFont="1" applyFill="1" applyBorder="1"/>
    <xf numFmtId="3" fontId="2" fillId="6" borderId="64" xfId="0" applyNumberFormat="1" applyFont="1" applyFill="1" applyBorder="1"/>
    <xf numFmtId="0" fontId="0" fillId="0" borderId="56" xfId="0" applyBorder="1"/>
    <xf numFmtId="0" fontId="0" fillId="0" borderId="58" xfId="0" applyBorder="1"/>
    <xf numFmtId="0" fontId="9" fillId="0" borderId="0" xfId="0" applyFont="1" applyBorder="1" applyAlignment="1">
      <alignment horizontal="right"/>
    </xf>
    <xf numFmtId="0" fontId="12" fillId="0" borderId="30" xfId="0" applyFont="1" applyBorder="1" applyAlignment="1">
      <alignment horizontal="center" wrapText="1"/>
    </xf>
    <xf numFmtId="49" fontId="12" fillId="0" borderId="73" xfId="0" applyNumberFormat="1" applyFont="1" applyBorder="1"/>
    <xf numFmtId="3" fontId="12" fillId="0" borderId="19" xfId="0" applyNumberFormat="1" applyFont="1" applyBorder="1" applyAlignment="1">
      <alignment horizontal="right"/>
    </xf>
    <xf numFmtId="49" fontId="12" fillId="0" borderId="30" xfId="0" applyNumberFormat="1" applyFont="1" applyBorder="1"/>
    <xf numFmtId="49" fontId="9" fillId="0" borderId="30" xfId="0" applyNumberFormat="1" applyFont="1" applyBorder="1"/>
    <xf numFmtId="0" fontId="13" fillId="4" borderId="74" xfId="0" applyFont="1" applyFill="1" applyBorder="1"/>
    <xf numFmtId="0" fontId="11" fillId="4" borderId="75" xfId="0" applyFont="1" applyFill="1" applyBorder="1" applyAlignment="1">
      <alignment horizontal="left"/>
    </xf>
    <xf numFmtId="3" fontId="11" fillId="4" borderId="76" xfId="0" applyNumberFormat="1" applyFont="1" applyFill="1" applyBorder="1" applyAlignment="1">
      <alignment horizontal="right"/>
    </xf>
    <xf numFmtId="3" fontId="11" fillId="4" borderId="77" xfId="0" applyNumberFormat="1" applyFont="1" applyFill="1" applyBorder="1" applyAlignment="1">
      <alignment horizontal="right"/>
    </xf>
    <xf numFmtId="3" fontId="3" fillId="0" borderId="64" xfId="0" applyNumberFormat="1" applyFont="1" applyBorder="1" applyAlignment="1">
      <alignment vertical="center"/>
    </xf>
    <xf numFmtId="0" fontId="4" fillId="3" borderId="67" xfId="0" applyFont="1" applyFill="1" applyBorder="1"/>
    <xf numFmtId="0" fontId="4" fillId="3" borderId="68" xfId="0" applyFont="1" applyFill="1" applyBorder="1"/>
    <xf numFmtId="3" fontId="4" fillId="3" borderId="69" xfId="0" applyNumberFormat="1" applyFont="1" applyFill="1" applyBorder="1"/>
    <xf numFmtId="3" fontId="2" fillId="0" borderId="0" xfId="0" applyNumberFormat="1" applyFont="1" applyBorder="1"/>
    <xf numFmtId="0" fontId="1" fillId="0" borderId="30" xfId="0" applyFont="1" applyBorder="1"/>
    <xf numFmtId="0" fontId="2" fillId="0" borderId="30" xfId="0" applyFont="1" applyBorder="1"/>
    <xf numFmtId="0" fontId="1" fillId="0" borderId="30" xfId="0" applyFont="1" applyBorder="1" applyAlignment="1">
      <alignment horizontal="left"/>
    </xf>
    <xf numFmtId="0" fontId="1" fillId="0" borderId="30" xfId="1" applyFont="1" applyBorder="1"/>
    <xf numFmtId="0" fontId="3" fillId="2" borderId="30" xfId="0" applyFont="1" applyFill="1" applyBorder="1" applyAlignment="1">
      <alignment horizontal="center"/>
    </xf>
    <xf numFmtId="0" fontId="3" fillId="2" borderId="30" xfId="0" applyFont="1" applyFill="1" applyBorder="1"/>
    <xf numFmtId="0" fontId="3" fillId="2" borderId="74" xfId="0" applyFont="1" applyFill="1" applyBorder="1"/>
    <xf numFmtId="0" fontId="3" fillId="2" borderId="79" xfId="0" applyFont="1" applyFill="1" applyBorder="1" applyAlignment="1">
      <alignment horizontal="left"/>
    </xf>
    <xf numFmtId="3" fontId="4" fillId="2" borderId="79" xfId="0" applyNumberFormat="1" applyFont="1" applyFill="1" applyBorder="1"/>
    <xf numFmtId="0" fontId="10" fillId="0" borderId="58" xfId="4" applyFont="1" applyBorder="1" applyAlignment="1">
      <alignment horizontal="center" wrapText="1"/>
    </xf>
    <xf numFmtId="165" fontId="28" fillId="0" borderId="0" xfId="4" applyNumberFormat="1" applyFont="1" applyFill="1" applyBorder="1" applyAlignment="1">
      <alignment vertical="center" wrapText="1"/>
    </xf>
    <xf numFmtId="165" fontId="29" fillId="0" borderId="59" xfId="4" applyNumberFormat="1" applyFont="1" applyFill="1" applyBorder="1" applyAlignment="1">
      <alignment horizontal="right" vertical="center"/>
    </xf>
    <xf numFmtId="0" fontId="30" fillId="0" borderId="48" xfId="4" applyFont="1" applyFill="1" applyBorder="1" applyAlignment="1" applyProtection="1">
      <alignment horizontal="center" vertical="center" wrapText="1"/>
    </xf>
    <xf numFmtId="0" fontId="31" fillId="0" borderId="48" xfId="4" applyFont="1" applyFill="1" applyBorder="1" applyAlignment="1" applyProtection="1">
      <alignment horizontal="center" vertical="center" wrapText="1"/>
    </xf>
    <xf numFmtId="0" fontId="19" fillId="0" borderId="73" xfId="4" applyFont="1" applyFill="1" applyBorder="1" applyAlignment="1" applyProtection="1">
      <alignment horizontal="left" vertical="center" wrapText="1" indent="1"/>
    </xf>
    <xf numFmtId="0" fontId="19" fillId="0" borderId="30" xfId="4" applyFont="1" applyFill="1" applyBorder="1" applyAlignment="1" applyProtection="1">
      <alignment horizontal="left" vertical="center" wrapText="1" indent="1"/>
    </xf>
    <xf numFmtId="0" fontId="19" fillId="0" borderId="30" xfId="4" applyFont="1" applyFill="1" applyBorder="1" applyAlignment="1" applyProtection="1">
      <alignment horizontal="left" vertical="center" wrapText="1" indent="8"/>
    </xf>
    <xf numFmtId="0" fontId="34" fillId="0" borderId="80" xfId="4" applyFont="1" applyFill="1" applyBorder="1" applyAlignment="1" applyProtection="1">
      <alignment vertical="center" wrapText="1"/>
    </xf>
    <xf numFmtId="0" fontId="9" fillId="0" borderId="30" xfId="0" applyFont="1" applyBorder="1" applyAlignment="1">
      <alignment horizontal="center"/>
    </xf>
    <xf numFmtId="0" fontId="9" fillId="0" borderId="83" xfId="0" applyFont="1" applyBorder="1" applyAlignment="1">
      <alignment horizontal="center"/>
    </xf>
    <xf numFmtId="0" fontId="10" fillId="0" borderId="30" xfId="0" applyFont="1" applyBorder="1"/>
    <xf numFmtId="0" fontId="9" fillId="0" borderId="19" xfId="0" applyFont="1" applyBorder="1"/>
    <xf numFmtId="0" fontId="9" fillId="0" borderId="30" xfId="0" applyFont="1" applyBorder="1"/>
    <xf numFmtId="3" fontId="9" fillId="0" borderId="19" xfId="0" applyNumberFormat="1" applyFont="1" applyBorder="1"/>
    <xf numFmtId="0" fontId="10" fillId="3" borderId="30" xfId="0" applyFont="1" applyFill="1" applyBorder="1"/>
    <xf numFmtId="3" fontId="10" fillId="3" borderId="19" xfId="0" applyNumberFormat="1" applyFont="1" applyFill="1" applyBorder="1"/>
    <xf numFmtId="0" fontId="10" fillId="3" borderId="84" xfId="0" applyFont="1" applyFill="1" applyBorder="1"/>
    <xf numFmtId="3" fontId="10" fillId="3" borderId="82" xfId="0" applyNumberFormat="1" applyFont="1" applyFill="1" applyBorder="1"/>
    <xf numFmtId="0" fontId="9" fillId="0" borderId="85" xfId="0" applyFont="1" applyBorder="1"/>
    <xf numFmtId="3" fontId="9" fillId="0" borderId="86" xfId="0" applyNumberFormat="1" applyFont="1" applyBorder="1"/>
    <xf numFmtId="0" fontId="10" fillId="3" borderId="87" xfId="0" applyFont="1" applyFill="1" applyBorder="1"/>
    <xf numFmtId="3" fontId="10" fillId="3" borderId="88" xfId="0" applyNumberFormat="1" applyFont="1" applyFill="1" applyBorder="1"/>
    <xf numFmtId="0" fontId="1" fillId="0" borderId="30" xfId="0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/>
    </xf>
    <xf numFmtId="49" fontId="1" fillId="0" borderId="73" xfId="0" applyNumberFormat="1" applyFont="1" applyBorder="1" applyAlignment="1"/>
    <xf numFmtId="3" fontId="2" fillId="0" borderId="82" xfId="0" applyNumberFormat="1" applyFont="1" applyBorder="1" applyAlignment="1">
      <alignment horizontal="right"/>
    </xf>
    <xf numFmtId="49" fontId="1" fillId="0" borderId="30" xfId="0" applyNumberFormat="1" applyFont="1" applyBorder="1" applyAlignment="1"/>
    <xf numFmtId="49" fontId="1" fillId="0" borderId="70" xfId="0" applyNumberFormat="1" applyFont="1" applyBorder="1" applyAlignment="1"/>
    <xf numFmtId="0" fontId="1" fillId="4" borderId="74" xfId="0" applyFont="1" applyFill="1" applyBorder="1" applyAlignment="1"/>
    <xf numFmtId="0" fontId="3" fillId="4" borderId="79" xfId="0" applyFont="1" applyFill="1" applyBorder="1" applyAlignment="1">
      <alignment horizontal="left"/>
    </xf>
    <xf numFmtId="3" fontId="3" fillId="4" borderId="79" xfId="0" applyNumberFormat="1" applyFont="1" applyFill="1" applyBorder="1" applyAlignment="1">
      <alignment horizontal="right"/>
    </xf>
    <xf numFmtId="3" fontId="4" fillId="4" borderId="79" xfId="0" applyNumberFormat="1" applyFont="1" applyFill="1" applyBorder="1" applyAlignment="1">
      <alignment horizontal="right"/>
    </xf>
    <xf numFmtId="3" fontId="4" fillId="4" borderId="89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2" fillId="0" borderId="0" xfId="0" applyFont="1" applyBorder="1"/>
    <xf numFmtId="0" fontId="2" fillId="0" borderId="6" xfId="0" applyFont="1" applyBorder="1" applyAlignment="1"/>
    <xf numFmtId="3" fontId="2" fillId="0" borderId="64" xfId="0" applyNumberFormat="1" applyFont="1" applyFill="1" applyBorder="1"/>
    <xf numFmtId="3" fontId="1" fillId="0" borderId="64" xfId="0" applyNumberFormat="1" applyFont="1" applyFill="1" applyBorder="1" applyAlignment="1">
      <alignment vertical="center"/>
    </xf>
    <xf numFmtId="3" fontId="3" fillId="0" borderId="6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Border="1"/>
    <xf numFmtId="0" fontId="4" fillId="0" borderId="65" xfId="0" applyFont="1" applyFill="1" applyBorder="1"/>
    <xf numFmtId="0" fontId="4" fillId="0" borderId="6" xfId="0" applyFont="1" applyFill="1" applyBorder="1"/>
    <xf numFmtId="3" fontId="3" fillId="3" borderId="6" xfId="0" applyNumberFormat="1" applyFont="1" applyFill="1" applyBorder="1" applyAlignment="1">
      <alignment horizontal="right"/>
    </xf>
    <xf numFmtId="0" fontId="0" fillId="0" borderId="0" xfId="0" applyAlignment="1"/>
    <xf numFmtId="0" fontId="0" fillId="0" borderId="0" xfId="0" applyBorder="1" applyAlignment="1"/>
    <xf numFmtId="0" fontId="1" fillId="0" borderId="42" xfId="0" applyFont="1" applyBorder="1" applyAlignment="1">
      <alignment wrapText="1"/>
    </xf>
    <xf numFmtId="0" fontId="9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0" fillId="0" borderId="0" xfId="0" applyBorder="1"/>
    <xf numFmtId="0" fontId="3" fillId="0" borderId="58" xfId="0" applyFont="1" applyBorder="1"/>
    <xf numFmtId="49" fontId="3" fillId="0" borderId="0" xfId="0" applyNumberFormat="1" applyFont="1" applyBorder="1" applyAlignment="1">
      <alignment horizontal="left"/>
    </xf>
    <xf numFmtId="3" fontId="3" fillId="3" borderId="64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3" fontId="4" fillId="0" borderId="1" xfId="0" applyNumberFormat="1" applyFont="1" applyFill="1" applyBorder="1"/>
    <xf numFmtId="3" fontId="2" fillId="0" borderId="1" xfId="0" applyNumberFormat="1" applyFont="1" applyFill="1" applyBorder="1"/>
    <xf numFmtId="0" fontId="0" fillId="0" borderId="0" xfId="0" applyFont="1"/>
    <xf numFmtId="0" fontId="2" fillId="6" borderId="78" xfId="0" applyFont="1" applyFill="1" applyBorder="1"/>
    <xf numFmtId="0" fontId="2" fillId="6" borderId="11" xfId="0" applyFont="1" applyFill="1" applyBorder="1"/>
    <xf numFmtId="0" fontId="4" fillId="6" borderId="11" xfId="0" applyFont="1" applyFill="1" applyBorder="1"/>
    <xf numFmtId="3" fontId="4" fillId="6" borderId="60" xfId="0" applyNumberFormat="1" applyFont="1" applyFill="1" applyBorder="1"/>
    <xf numFmtId="0" fontId="0" fillId="0" borderId="1" xfId="0" applyBorder="1"/>
    <xf numFmtId="0" fontId="3" fillId="3" borderId="1" xfId="0" applyFont="1" applyFill="1" applyBorder="1"/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8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1" fillId="3" borderId="1" xfId="1" applyFont="1" applyFill="1" applyBorder="1" applyAlignment="1">
      <alignment horizontal="left"/>
    </xf>
    <xf numFmtId="3" fontId="4" fillId="3" borderId="1" xfId="1" applyNumberFormat="1" applyFont="1" applyFill="1" applyBorder="1"/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left"/>
    </xf>
    <xf numFmtId="0" fontId="3" fillId="3" borderId="30" xfId="0" applyFont="1" applyFill="1" applyBorder="1"/>
    <xf numFmtId="3" fontId="3" fillId="3" borderId="19" xfId="0" applyNumberFormat="1" applyFont="1" applyFill="1" applyBorder="1"/>
    <xf numFmtId="0" fontId="3" fillId="0" borderId="30" xfId="0" applyFont="1" applyBorder="1"/>
    <xf numFmtId="3" fontId="3" fillId="0" borderId="19" xfId="0" applyNumberFormat="1" applyFont="1" applyBorder="1"/>
    <xf numFmtId="3" fontId="1" fillId="0" borderId="19" xfId="0" applyNumberFormat="1" applyFont="1" applyBorder="1"/>
    <xf numFmtId="164" fontId="3" fillId="0" borderId="30" xfId="0" applyNumberFormat="1" applyFont="1" applyBorder="1"/>
    <xf numFmtId="0" fontId="4" fillId="3" borderId="30" xfId="0" applyFont="1" applyFill="1" applyBorder="1"/>
    <xf numFmtId="3" fontId="4" fillId="4" borderId="19" xfId="0" applyNumberFormat="1" applyFont="1" applyFill="1" applyBorder="1"/>
    <xf numFmtId="0" fontId="3" fillId="0" borderId="30" xfId="1" applyFont="1" applyBorder="1"/>
    <xf numFmtId="3" fontId="3" fillId="2" borderId="19" xfId="0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4" fillId="0" borderId="19" xfId="0" applyNumberFormat="1" applyFont="1" applyBorder="1" applyAlignment="1">
      <alignment horizontal="right" wrapText="1"/>
    </xf>
    <xf numFmtId="164" fontId="1" fillId="0" borderId="30" xfId="0" applyNumberFormat="1" applyFont="1" applyBorder="1"/>
    <xf numFmtId="3" fontId="4" fillId="3" borderId="19" xfId="0" applyNumberFormat="1" applyFont="1" applyFill="1" applyBorder="1"/>
    <xf numFmtId="0" fontId="3" fillId="4" borderId="30" xfId="0" applyFont="1" applyFill="1" applyBorder="1"/>
    <xf numFmtId="3" fontId="4" fillId="0" borderId="19" xfId="0" applyNumberFormat="1" applyFont="1" applyFill="1" applyBorder="1"/>
    <xf numFmtId="0" fontId="3" fillId="0" borderId="30" xfId="0" applyFont="1" applyFill="1" applyBorder="1"/>
    <xf numFmtId="0" fontId="1" fillId="0" borderId="30" xfId="0" applyFont="1" applyFill="1" applyBorder="1"/>
    <xf numFmtId="3" fontId="2" fillId="0" borderId="19" xfId="0" applyNumberFormat="1" applyFont="1" applyFill="1" applyBorder="1"/>
    <xf numFmtId="0" fontId="3" fillId="0" borderId="30" xfId="0" applyFont="1" applyBorder="1" applyAlignment="1">
      <alignment horizontal="left"/>
    </xf>
    <xf numFmtId="0" fontId="3" fillId="3" borderId="30" xfId="1" applyFont="1" applyFill="1" applyBorder="1"/>
    <xf numFmtId="3" fontId="4" fillId="5" borderId="19" xfId="1" applyNumberFormat="1" applyFont="1" applyFill="1" applyBorder="1"/>
    <xf numFmtId="3" fontId="2" fillId="5" borderId="19" xfId="1" applyNumberFormat="1" applyFont="1" applyFill="1" applyBorder="1"/>
    <xf numFmtId="0" fontId="1" fillId="3" borderId="30" xfId="0" applyFont="1" applyFill="1" applyBorder="1"/>
    <xf numFmtId="3" fontId="2" fillId="2" borderId="19" xfId="0" applyNumberFormat="1" applyFont="1" applyFill="1" applyBorder="1"/>
    <xf numFmtId="3" fontId="4" fillId="2" borderId="19" xfId="0" applyNumberFormat="1" applyFont="1" applyFill="1" applyBorder="1"/>
    <xf numFmtId="3" fontId="4" fillId="2" borderId="89" xfId="0" applyNumberFormat="1" applyFont="1" applyFill="1" applyBorder="1"/>
    <xf numFmtId="0" fontId="2" fillId="0" borderId="30" xfId="0" applyFont="1" applyBorder="1"/>
    <xf numFmtId="3" fontId="2" fillId="0" borderId="7" xfId="0" applyNumberFormat="1" applyFont="1" applyBorder="1"/>
    <xf numFmtId="3" fontId="4" fillId="0" borderId="7" xfId="0" applyNumberFormat="1" applyFont="1" applyBorder="1"/>
    <xf numFmtId="0" fontId="1" fillId="0" borderId="1" xfId="1" applyFont="1" applyFill="1" applyBorder="1" applyAlignment="1">
      <alignment horizontal="left"/>
    </xf>
    <xf numFmtId="3" fontId="4" fillId="0" borderId="1" xfId="1" applyNumberFormat="1" applyFont="1" applyFill="1" applyBorder="1"/>
    <xf numFmtId="3" fontId="2" fillId="0" borderId="1" xfId="1" applyNumberFormat="1" applyFont="1" applyFill="1" applyBorder="1"/>
    <xf numFmtId="0" fontId="3" fillId="8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8" fillId="0" borderId="0" xfId="0" applyFont="1" applyBorder="1"/>
    <xf numFmtId="0" fontId="0" fillId="0" borderId="0" xfId="0" applyBorder="1"/>
    <xf numFmtId="0" fontId="2" fillId="0" borderId="0" xfId="0" applyFont="1" applyBorder="1"/>
    <xf numFmtId="0" fontId="4" fillId="0" borderId="0" xfId="0" applyFont="1" applyFill="1" applyBorder="1"/>
    <xf numFmtId="3" fontId="4" fillId="0" borderId="0" xfId="0" applyNumberFormat="1" applyFont="1" applyBorder="1"/>
    <xf numFmtId="0" fontId="2" fillId="0" borderId="30" xfId="0" applyFont="1" applyBorder="1"/>
    <xf numFmtId="0" fontId="0" fillId="0" borderId="0" xfId="0" applyBorder="1"/>
    <xf numFmtId="0" fontId="1" fillId="0" borderId="0" xfId="0" applyFont="1" applyBorder="1"/>
    <xf numFmtId="164" fontId="3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3" fontId="4" fillId="0" borderId="64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10" fillId="0" borderId="27" xfId="0" applyFont="1" applyBorder="1" applyAlignment="1">
      <alignment horizontal="center" wrapText="1"/>
    </xf>
    <xf numFmtId="0" fontId="10" fillId="0" borderId="61" xfId="0" applyFont="1" applyBorder="1" applyAlignment="1">
      <alignment horizontal="center" wrapText="1"/>
    </xf>
    <xf numFmtId="0" fontId="11" fillId="4" borderId="63" xfId="0" applyFont="1" applyFill="1" applyBorder="1"/>
    <xf numFmtId="0" fontId="11" fillId="4" borderId="4" xfId="0" applyFont="1" applyFill="1" applyBorder="1"/>
    <xf numFmtId="0" fontId="11" fillId="4" borderId="66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9" fillId="0" borderId="0" xfId="0" applyFont="1" applyBorder="1" applyAlignment="1">
      <alignment horizontal="right" vertical="center"/>
    </xf>
    <xf numFmtId="0" fontId="11" fillId="0" borderId="5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8" fillId="0" borderId="0" xfId="0" applyFont="1" applyBorder="1"/>
    <xf numFmtId="0" fontId="3" fillId="0" borderId="56" xfId="0" applyFont="1" applyBorder="1" applyAlignment="1">
      <alignment horizontal="left" vertical="center"/>
    </xf>
    <xf numFmtId="0" fontId="5" fillId="0" borderId="25" xfId="0" applyFont="1" applyBorder="1"/>
    <xf numFmtId="0" fontId="5" fillId="0" borderId="26" xfId="0" applyFont="1" applyBorder="1"/>
    <xf numFmtId="0" fontId="5" fillId="0" borderId="58" xfId="0" applyFont="1" applyBorder="1"/>
    <xf numFmtId="0" fontId="5" fillId="0" borderId="0" xfId="0" applyFont="1" applyBorder="1"/>
    <xf numFmtId="0" fontId="5" fillId="0" borderId="23" xfId="0" applyFont="1" applyBorder="1"/>
    <xf numFmtId="0" fontId="4" fillId="0" borderId="27" xfId="0" applyFont="1" applyBorder="1" applyAlignment="1">
      <alignment horizontal="center" vertical="center" wrapText="1"/>
    </xf>
    <xf numFmtId="0" fontId="5" fillId="0" borderId="29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4" fillId="0" borderId="9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4" fillId="0" borderId="90" xfId="0" applyFont="1" applyBorder="1"/>
    <xf numFmtId="0" fontId="0" fillId="0" borderId="91" xfId="0" applyBorder="1"/>
    <xf numFmtId="0" fontId="0" fillId="0" borderId="92" xfId="0" applyBorder="1"/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9" fillId="0" borderId="71" xfId="0" applyFont="1" applyBorder="1" applyAlignment="1">
      <alignment horizontal="center" vertical="center" wrapText="1"/>
    </xf>
    <xf numFmtId="0" fontId="0" fillId="0" borderId="29" xfId="0" applyBorder="1"/>
    <xf numFmtId="0" fontId="0" fillId="0" borderId="72" xfId="0" applyBorder="1"/>
    <xf numFmtId="0" fontId="9" fillId="0" borderId="25" xfId="0" applyFont="1" applyBorder="1" applyAlignment="1">
      <alignment horizontal="right" vertical="center"/>
    </xf>
    <xf numFmtId="0" fontId="0" fillId="0" borderId="25" xfId="0" applyBorder="1" applyAlignment="1">
      <alignment horizontal="right"/>
    </xf>
    <xf numFmtId="0" fontId="0" fillId="0" borderId="57" xfId="0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0" fillId="0" borderId="0" xfId="0" applyBorder="1"/>
    <xf numFmtId="0" fontId="0" fillId="0" borderId="59" xfId="0" applyBorder="1"/>
    <xf numFmtId="0" fontId="3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right"/>
    </xf>
    <xf numFmtId="0" fontId="5" fillId="0" borderId="59" xfId="0" applyFont="1" applyBorder="1"/>
    <xf numFmtId="0" fontId="11" fillId="0" borderId="70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6" fillId="0" borderId="2" xfId="0" applyFont="1" applyBorder="1" applyAlignment="1">
      <alignment horizontal="center" vertical="center" wrapText="1"/>
    </xf>
    <xf numFmtId="0" fontId="17" fillId="0" borderId="9" xfId="0" applyFont="1" applyBorder="1"/>
    <xf numFmtId="0" fontId="2" fillId="0" borderId="100" xfId="0" applyFont="1" applyBorder="1" applyAlignment="1">
      <alignment horizontal="center" vertical="center" wrapText="1"/>
    </xf>
    <xf numFmtId="0" fontId="2" fillId="0" borderId="19" xfId="0" applyFont="1" applyBorder="1"/>
    <xf numFmtId="0" fontId="3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0" fillId="0" borderId="0" xfId="0" applyFont="1" applyBorder="1" applyAlignment="1"/>
    <xf numFmtId="0" fontId="2" fillId="0" borderId="10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/>
    </xf>
    <xf numFmtId="0" fontId="2" fillId="0" borderId="99" xfId="0" applyFont="1" applyBorder="1"/>
    <xf numFmtId="0" fontId="2" fillId="0" borderId="30" xfId="0" applyFont="1" applyBorder="1"/>
    <xf numFmtId="0" fontId="2" fillId="0" borderId="1" xfId="0" applyFont="1" applyBorder="1"/>
    <xf numFmtId="0" fontId="3" fillId="0" borderId="9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4" borderId="30" xfId="1" applyFont="1" applyFill="1" applyBorder="1"/>
    <xf numFmtId="0" fontId="0" fillId="4" borderId="1" xfId="0" applyFill="1" applyBorder="1"/>
    <xf numFmtId="0" fontId="1" fillId="0" borderId="1" xfId="0" applyFont="1" applyBorder="1" applyAlignment="1">
      <alignment horizontal="left" wrapText="1"/>
    </xf>
    <xf numFmtId="0" fontId="3" fillId="4" borderId="30" xfId="1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/>
    <xf numFmtId="3" fontId="2" fillId="0" borderId="71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/>
    <xf numFmtId="3" fontId="2" fillId="0" borderId="72" xfId="0" applyNumberFormat="1" applyFont="1" applyBorder="1"/>
    <xf numFmtId="0" fontId="1" fillId="0" borderId="70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7" xfId="0" applyNumberFormat="1" applyFont="1" applyBorder="1"/>
    <xf numFmtId="3" fontId="1" fillId="0" borderId="9" xfId="0" applyNumberFormat="1" applyFont="1" applyBorder="1" applyAlignment="1"/>
    <xf numFmtId="3" fontId="1" fillId="0" borderId="17" xfId="0" applyNumberFormat="1" applyFont="1" applyBorder="1" applyAlignment="1"/>
    <xf numFmtId="0" fontId="10" fillId="0" borderId="97" xfId="0" applyFont="1" applyBorder="1" applyAlignment="1">
      <alignment horizontal="center" vertical="center" wrapText="1"/>
    </xf>
    <xf numFmtId="0" fontId="9" fillId="0" borderId="82" xfId="0" applyFont="1" applyBorder="1"/>
    <xf numFmtId="0" fontId="9" fillId="0" borderId="5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9" fillId="0" borderId="81" xfId="0" applyFont="1" applyBorder="1"/>
    <xf numFmtId="0" fontId="18" fillId="0" borderId="56" xfId="0" applyFont="1" applyBorder="1" applyAlignment="1">
      <alignment horizontal="right"/>
    </xf>
    <xf numFmtId="0" fontId="8" fillId="0" borderId="25" xfId="0" applyFont="1" applyBorder="1" applyAlignment="1"/>
    <xf numFmtId="0" fontId="11" fillId="0" borderId="58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58" xfId="0" applyFont="1" applyBorder="1" applyAlignment="1">
      <alignment horizontal="right"/>
    </xf>
    <xf numFmtId="0" fontId="35" fillId="0" borderId="0" xfId="0" applyFont="1" applyAlignment="1">
      <alignment horizontal="center"/>
    </xf>
    <xf numFmtId="0" fontId="11" fillId="0" borderId="3" xfId="0" applyFont="1" applyBorder="1"/>
    <xf numFmtId="0" fontId="2" fillId="0" borderId="8" xfId="0" applyFont="1" applyBorder="1"/>
    <xf numFmtId="0" fontId="11" fillId="0" borderId="18" xfId="0" applyFont="1" applyBorder="1" applyAlignment="1">
      <alignment horizontal="left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Border="1" applyAlignment="1"/>
    <xf numFmtId="0" fontId="11" fillId="0" borderId="21" xfId="0" applyFont="1" applyBorder="1" applyAlignment="1">
      <alignment horizontal="center" vertical="center"/>
    </xf>
    <xf numFmtId="0" fontId="2" fillId="0" borderId="21" xfId="0" applyFont="1" applyBorder="1"/>
    <xf numFmtId="0" fontId="2" fillId="0" borderId="0" xfId="0" applyFont="1" applyBorder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Font="1" applyBorder="1" applyAlignment="1"/>
    <xf numFmtId="0" fontId="4" fillId="0" borderId="22" xfId="0" applyFont="1" applyBorder="1" applyAlignment="1">
      <alignment horizontal="center" wrapText="1"/>
    </xf>
    <xf numFmtId="0" fontId="0" fillId="0" borderId="44" xfId="0" applyFont="1" applyBorder="1" applyAlignment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21" fillId="0" borderId="0" xfId="0" applyFont="1" applyAlignment="1">
      <alignment horizontal="right" vertical="center"/>
    </xf>
    <xf numFmtId="0" fontId="20" fillId="0" borderId="0" xfId="0" applyFont="1" applyAlignment="1"/>
    <xf numFmtId="0" fontId="0" fillId="0" borderId="0" xfId="0" applyFont="1" applyAlignment="1"/>
    <xf numFmtId="0" fontId="23" fillId="0" borderId="0" xfId="2" applyFont="1" applyFill="1" applyAlignment="1" applyProtection="1">
      <alignment horizontal="center"/>
    </xf>
    <xf numFmtId="0" fontId="25" fillId="0" borderId="1" xfId="2" applyFont="1" applyFill="1" applyBorder="1" applyAlignment="1" applyProtection="1">
      <alignment horizontal="left" vertical="center" indent="1"/>
    </xf>
    <xf numFmtId="0" fontId="27" fillId="0" borderId="1" xfId="2" applyFont="1" applyFill="1" applyBorder="1" applyAlignment="1" applyProtection="1">
      <alignment horizontal="left" vertical="center" indent="1"/>
    </xf>
    <xf numFmtId="0" fontId="0" fillId="0" borderId="0" xfId="0" applyAlignment="1"/>
    <xf numFmtId="0" fontId="9" fillId="0" borderId="56" xfId="0" applyFont="1" applyBorder="1" applyAlignment="1">
      <alignment horizontal="right" vertical="center"/>
    </xf>
    <xf numFmtId="0" fontId="0" fillId="0" borderId="25" xfId="0" applyFont="1" applyBorder="1" applyAlignment="1"/>
    <xf numFmtId="0" fontId="0" fillId="0" borderId="57" xfId="0" applyFont="1" applyBorder="1" applyAlignment="1"/>
    <xf numFmtId="0" fontId="10" fillId="0" borderId="58" xfId="4" applyFont="1" applyBorder="1" applyAlignment="1">
      <alignment horizontal="center" wrapText="1"/>
    </xf>
    <xf numFmtId="0" fontId="10" fillId="0" borderId="0" xfId="4" applyFont="1" applyBorder="1" applyAlignment="1">
      <alignment horizontal="center" wrapText="1"/>
    </xf>
    <xf numFmtId="0" fontId="10" fillId="0" borderId="59" xfId="4" applyFont="1" applyBorder="1" applyAlignment="1">
      <alignment horizontal="center" wrapText="1"/>
    </xf>
    <xf numFmtId="0" fontId="32" fillId="0" borderId="25" xfId="4" applyFont="1" applyFill="1" applyBorder="1" applyAlignment="1">
      <alignment horizontal="justify" vertical="center" wrapText="1"/>
    </xf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view="pageBreakPreview" topLeftCell="A10" zoomScaleNormal="100" zoomScaleSheetLayoutView="100" workbookViewId="0">
      <selection activeCell="D29" sqref="D29"/>
    </sheetView>
  </sheetViews>
  <sheetFormatPr defaultRowHeight="14.4" x14ac:dyDescent="0.3"/>
  <cols>
    <col min="1" max="1" width="4.6640625" customWidth="1"/>
    <col min="2" max="2" width="47" customWidth="1"/>
    <col min="3" max="3" width="21.33203125" customWidth="1"/>
    <col min="4" max="4" width="18" customWidth="1"/>
  </cols>
  <sheetData>
    <row r="1" spans="1:4" ht="15" customHeight="1" x14ac:dyDescent="0.3">
      <c r="A1" s="343"/>
      <c r="B1" s="343"/>
      <c r="C1" s="343"/>
    </row>
    <row r="2" spans="1:4" ht="15.6" x14ac:dyDescent="0.3">
      <c r="A2" s="343" t="s">
        <v>456</v>
      </c>
      <c r="B2" s="343"/>
      <c r="C2" s="343"/>
      <c r="D2" s="343"/>
    </row>
    <row r="3" spans="1:4" ht="15.6" x14ac:dyDescent="0.3">
      <c r="A3" s="348" t="s">
        <v>0</v>
      </c>
      <c r="B3" s="348"/>
      <c r="C3" s="348"/>
      <c r="D3" s="348"/>
    </row>
    <row r="4" spans="1:4" ht="15.75" customHeight="1" x14ac:dyDescent="0.3">
      <c r="A4" s="348" t="s">
        <v>409</v>
      </c>
      <c r="B4" s="348"/>
      <c r="C4" s="348"/>
      <c r="D4" s="348"/>
    </row>
    <row r="5" spans="1:4" ht="15.6" x14ac:dyDescent="0.3">
      <c r="A5" s="249"/>
      <c r="B5" s="249"/>
      <c r="C5" s="249"/>
    </row>
    <row r="6" spans="1:4" ht="16.2" thickBot="1" x14ac:dyDescent="0.35">
      <c r="A6" s="132"/>
      <c r="B6" s="132"/>
      <c r="C6" s="248" t="s">
        <v>1</v>
      </c>
    </row>
    <row r="7" spans="1:4" ht="15" customHeight="1" x14ac:dyDescent="0.3">
      <c r="A7" s="344" t="s">
        <v>238</v>
      </c>
      <c r="B7" s="345"/>
      <c r="C7" s="337" t="s">
        <v>166</v>
      </c>
      <c r="D7" s="337" t="s">
        <v>426</v>
      </c>
    </row>
    <row r="8" spans="1:4" ht="15" customHeight="1" x14ac:dyDescent="0.3">
      <c r="A8" s="346"/>
      <c r="B8" s="347"/>
      <c r="C8" s="338"/>
      <c r="D8" s="338"/>
    </row>
    <row r="9" spans="1:4" x14ac:dyDescent="0.3">
      <c r="A9" s="133">
        <v>1</v>
      </c>
      <c r="B9" s="47">
        <v>2</v>
      </c>
      <c r="C9" s="134">
        <v>3</v>
      </c>
      <c r="D9" s="134">
        <v>3</v>
      </c>
    </row>
    <row r="10" spans="1:4" ht="15.6" x14ac:dyDescent="0.3">
      <c r="A10" s="339" t="s">
        <v>239</v>
      </c>
      <c r="B10" s="340"/>
      <c r="C10" s="135">
        <f>SUM(C11:C14)</f>
        <v>124101052</v>
      </c>
      <c r="D10" s="135">
        <f>SUM(D11:D14)</f>
        <v>172684728</v>
      </c>
    </row>
    <row r="11" spans="1:4" ht="15.6" x14ac:dyDescent="0.3">
      <c r="A11" s="136" t="s">
        <v>167</v>
      </c>
      <c r="B11" s="48" t="s">
        <v>168</v>
      </c>
      <c r="C11" s="137">
        <v>91651052</v>
      </c>
      <c r="D11" s="137">
        <v>109723733</v>
      </c>
    </row>
    <row r="12" spans="1:4" ht="15.6" x14ac:dyDescent="0.3">
      <c r="A12" s="136" t="s">
        <v>195</v>
      </c>
      <c r="B12" s="48" t="s">
        <v>196</v>
      </c>
      <c r="C12" s="137">
        <v>26700000</v>
      </c>
      <c r="D12" s="137">
        <v>55852642</v>
      </c>
    </row>
    <row r="13" spans="1:4" ht="15.6" x14ac:dyDescent="0.3">
      <c r="A13" s="136" t="s">
        <v>207</v>
      </c>
      <c r="B13" s="48" t="s">
        <v>208</v>
      </c>
      <c r="C13" s="137">
        <v>5750000</v>
      </c>
      <c r="D13" s="137">
        <v>6347853</v>
      </c>
    </row>
    <row r="14" spans="1:4" ht="15.6" x14ac:dyDescent="0.3">
      <c r="A14" s="136" t="s">
        <v>220</v>
      </c>
      <c r="B14" s="48" t="s">
        <v>221</v>
      </c>
      <c r="C14" s="137">
        <v>0</v>
      </c>
      <c r="D14" s="137">
        <v>760500</v>
      </c>
    </row>
    <row r="15" spans="1:4" ht="15.6" x14ac:dyDescent="0.3">
      <c r="A15" s="138" t="s">
        <v>240</v>
      </c>
      <c r="B15" s="49"/>
      <c r="C15" s="139">
        <f>SUM(C16:C18)</f>
        <v>9945000</v>
      </c>
      <c r="D15" s="139">
        <f>SUM(D16:D18)</f>
        <v>46353830</v>
      </c>
    </row>
    <row r="16" spans="1:4" ht="15.6" x14ac:dyDescent="0.3">
      <c r="A16" s="136" t="s">
        <v>191</v>
      </c>
      <c r="B16" s="50" t="s">
        <v>192</v>
      </c>
      <c r="C16" s="137">
        <v>0</v>
      </c>
      <c r="D16" s="137">
        <v>36330930</v>
      </c>
    </row>
    <row r="17" spans="1:4" ht="15.6" x14ac:dyDescent="0.3">
      <c r="A17" s="136" t="s">
        <v>218</v>
      </c>
      <c r="B17" s="48" t="s">
        <v>219</v>
      </c>
      <c r="C17" s="137"/>
      <c r="D17" s="137">
        <v>30000</v>
      </c>
    </row>
    <row r="18" spans="1:4" ht="15.6" x14ac:dyDescent="0.3">
      <c r="A18" s="136" t="s">
        <v>223</v>
      </c>
      <c r="B18" s="48" t="s">
        <v>224</v>
      </c>
      <c r="C18" s="137">
        <v>9945000</v>
      </c>
      <c r="D18" s="137">
        <v>9992900</v>
      </c>
    </row>
    <row r="19" spans="1:4" ht="15.6" x14ac:dyDescent="0.3">
      <c r="A19" s="138" t="s">
        <v>227</v>
      </c>
      <c r="B19" s="51"/>
      <c r="C19" s="139">
        <f>SUM(C20)</f>
        <v>39000000</v>
      </c>
      <c r="D19" s="139">
        <f>SUM(D20)</f>
        <v>39338317</v>
      </c>
    </row>
    <row r="20" spans="1:4" ht="15.6" x14ac:dyDescent="0.3">
      <c r="A20" s="136" t="s">
        <v>226</v>
      </c>
      <c r="B20" s="48" t="s">
        <v>227</v>
      </c>
      <c r="C20" s="137">
        <v>39000000</v>
      </c>
      <c r="D20" s="137">
        <v>39338317</v>
      </c>
    </row>
    <row r="21" spans="1:4" ht="15.6" x14ac:dyDescent="0.3">
      <c r="A21" s="138" t="s">
        <v>241</v>
      </c>
      <c r="B21" s="49"/>
      <c r="C21" s="139">
        <f>SUM(C10+C15+C19)</f>
        <v>173046052</v>
      </c>
      <c r="D21" s="139">
        <f>SUM(D10+D15+D19)</f>
        <v>258376875</v>
      </c>
    </row>
    <row r="22" spans="1:4" ht="15.6" x14ac:dyDescent="0.3">
      <c r="A22" s="140"/>
      <c r="B22" s="141"/>
      <c r="C22" s="142"/>
      <c r="D22" s="142"/>
    </row>
    <row r="23" spans="1:4" ht="15.6" x14ac:dyDescent="0.3">
      <c r="A23" s="341" t="s">
        <v>242</v>
      </c>
      <c r="B23" s="342"/>
      <c r="C23" s="139">
        <f>SUM(C24:C28)</f>
        <v>145468723</v>
      </c>
      <c r="D23" s="139">
        <f>SUM(D24:D28)</f>
        <v>218708647</v>
      </c>
    </row>
    <row r="24" spans="1:4" ht="15.6" x14ac:dyDescent="0.3">
      <c r="A24" s="136" t="s">
        <v>5</v>
      </c>
      <c r="B24" s="48" t="s">
        <v>243</v>
      </c>
      <c r="C24" s="143">
        <v>31340855</v>
      </c>
      <c r="D24" s="143">
        <v>31984198</v>
      </c>
    </row>
    <row r="25" spans="1:4" ht="15.6" x14ac:dyDescent="0.3">
      <c r="A25" s="136" t="s">
        <v>11</v>
      </c>
      <c r="B25" s="50" t="s">
        <v>244</v>
      </c>
      <c r="C25" s="137">
        <v>4830382</v>
      </c>
      <c r="D25" s="137">
        <v>4877034</v>
      </c>
    </row>
    <row r="26" spans="1:4" ht="15.6" x14ac:dyDescent="0.3">
      <c r="A26" s="136" t="s">
        <v>14</v>
      </c>
      <c r="B26" s="48" t="s">
        <v>15</v>
      </c>
      <c r="C26" s="137">
        <v>36745700</v>
      </c>
      <c r="D26" s="137">
        <v>42777024</v>
      </c>
    </row>
    <row r="27" spans="1:4" ht="15.6" x14ac:dyDescent="0.3">
      <c r="A27" s="136" t="s">
        <v>136</v>
      </c>
      <c r="B27" s="48" t="s">
        <v>245</v>
      </c>
      <c r="C27" s="137">
        <v>3300000</v>
      </c>
      <c r="D27" s="137">
        <v>3300000</v>
      </c>
    </row>
    <row r="28" spans="1:4" ht="15.6" x14ac:dyDescent="0.3">
      <c r="A28" s="136" t="s">
        <v>53</v>
      </c>
      <c r="B28" s="48" t="s">
        <v>54</v>
      </c>
      <c r="C28" s="137">
        <v>69251786</v>
      </c>
      <c r="D28" s="137">
        <v>135770391</v>
      </c>
    </row>
    <row r="29" spans="1:4" ht="15.6" x14ac:dyDescent="0.3">
      <c r="A29" s="144" t="s">
        <v>246</v>
      </c>
      <c r="B29" s="52"/>
      <c r="C29" s="139">
        <f>SUM(C30:C32)</f>
        <v>25075712</v>
      </c>
      <c r="D29" s="139">
        <f>SUM(D30:D32)</f>
        <v>36183207</v>
      </c>
    </row>
    <row r="30" spans="1:4" ht="15.6" x14ac:dyDescent="0.3">
      <c r="A30" s="145" t="s">
        <v>73</v>
      </c>
      <c r="B30" s="48" t="s">
        <v>74</v>
      </c>
      <c r="C30" s="137">
        <v>19075712</v>
      </c>
      <c r="D30" s="137">
        <v>20607921</v>
      </c>
    </row>
    <row r="31" spans="1:4" ht="15.6" x14ac:dyDescent="0.3">
      <c r="A31" s="145" t="s">
        <v>131</v>
      </c>
      <c r="B31" s="48" t="s">
        <v>132</v>
      </c>
      <c r="C31" s="137">
        <v>6000000</v>
      </c>
      <c r="D31" s="137">
        <v>6270000</v>
      </c>
    </row>
    <row r="32" spans="1:4" ht="15.6" x14ac:dyDescent="0.3">
      <c r="A32" s="136" t="s">
        <v>152</v>
      </c>
      <c r="B32" s="50" t="s">
        <v>153</v>
      </c>
      <c r="C32" s="137">
        <v>0</v>
      </c>
      <c r="D32" s="137">
        <v>9305286</v>
      </c>
    </row>
    <row r="33" spans="1:4" ht="15.6" x14ac:dyDescent="0.3">
      <c r="A33" s="138" t="s">
        <v>80</v>
      </c>
      <c r="B33" s="53"/>
      <c r="C33" s="139">
        <f>SUM(C34)</f>
        <v>2501617</v>
      </c>
      <c r="D33" s="139">
        <f>SUM(D34)</f>
        <v>3485021</v>
      </c>
    </row>
    <row r="34" spans="1:4" ht="15.6" x14ac:dyDescent="0.3">
      <c r="A34" s="136" t="s">
        <v>79</v>
      </c>
      <c r="B34" s="50" t="s">
        <v>80</v>
      </c>
      <c r="C34" s="137">
        <v>2501617</v>
      </c>
      <c r="D34" s="137">
        <v>3485021</v>
      </c>
    </row>
    <row r="35" spans="1:4" ht="16.2" thickBot="1" x14ac:dyDescent="0.35">
      <c r="A35" s="146" t="s">
        <v>247</v>
      </c>
      <c r="B35" s="147"/>
      <c r="C35" s="148">
        <f>SUM(C29,C23,C33)</f>
        <v>173046052</v>
      </c>
      <c r="D35" s="148">
        <f>SUM(D29,D23,D33)</f>
        <v>258376875</v>
      </c>
    </row>
  </sheetData>
  <mergeCells count="9">
    <mergeCell ref="D7:D8"/>
    <mergeCell ref="A10:B10"/>
    <mergeCell ref="A23:B23"/>
    <mergeCell ref="A1:C1"/>
    <mergeCell ref="A7:B8"/>
    <mergeCell ref="C7:C8"/>
    <mergeCell ref="A3:D3"/>
    <mergeCell ref="A4:D4"/>
    <mergeCell ref="A2:D2"/>
  </mergeCells>
  <pageMargins left="0.7" right="0.7" top="0.75" bottom="0.75" header="0.3" footer="0.3"/>
  <pageSetup paperSize="9" scale="96" orientation="portrait" r:id="rId1"/>
  <colBreaks count="1" manualBreakCount="1">
    <brk id="4" max="3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view="pageBreakPreview" zoomScaleNormal="100" zoomScaleSheetLayoutView="100" workbookViewId="0">
      <selection activeCell="A2" sqref="A2:C2"/>
    </sheetView>
  </sheetViews>
  <sheetFormatPr defaultRowHeight="14.4" x14ac:dyDescent="0.3"/>
  <cols>
    <col min="1" max="1" width="42.33203125" customWidth="1"/>
    <col min="2" max="2" width="15.109375" customWidth="1"/>
    <col min="3" max="3" width="17.33203125" customWidth="1"/>
  </cols>
  <sheetData>
    <row r="1" spans="1:3" ht="15.6" x14ac:dyDescent="0.3">
      <c r="A1" s="467" t="s">
        <v>463</v>
      </c>
      <c r="B1" s="468"/>
      <c r="C1" s="469"/>
    </row>
    <row r="2" spans="1:3" ht="15.6" x14ac:dyDescent="0.3">
      <c r="A2" s="470" t="s">
        <v>351</v>
      </c>
      <c r="B2" s="471"/>
      <c r="C2" s="472"/>
    </row>
    <row r="3" spans="1:3" ht="16.2" thickBot="1" x14ac:dyDescent="0.35">
      <c r="A3" s="188"/>
      <c r="B3" s="189"/>
      <c r="C3" s="190" t="s">
        <v>352</v>
      </c>
    </row>
    <row r="4" spans="1:3" ht="34.799999999999997" thickBot="1" x14ac:dyDescent="0.35">
      <c r="A4" s="191" t="s">
        <v>353</v>
      </c>
      <c r="B4" s="119" t="s">
        <v>354</v>
      </c>
      <c r="C4" s="120" t="s">
        <v>355</v>
      </c>
    </row>
    <row r="5" spans="1:3" ht="15" thickBot="1" x14ac:dyDescent="0.35">
      <c r="A5" s="192">
        <v>2</v>
      </c>
      <c r="B5" s="121">
        <v>3</v>
      </c>
      <c r="C5" s="122">
        <v>4</v>
      </c>
    </row>
    <row r="6" spans="1:3" ht="24.75" customHeight="1" x14ac:dyDescent="0.3">
      <c r="A6" s="193" t="s">
        <v>356</v>
      </c>
      <c r="B6" s="123"/>
      <c r="C6" s="131">
        <v>0</v>
      </c>
    </row>
    <row r="7" spans="1:3" ht="24.75" customHeight="1" x14ac:dyDescent="0.3">
      <c r="A7" s="194" t="s">
        <v>357</v>
      </c>
      <c r="B7" s="125"/>
      <c r="C7" s="126"/>
    </row>
    <row r="8" spans="1:3" ht="24.75" customHeight="1" x14ac:dyDescent="0.3">
      <c r="A8" s="194" t="s">
        <v>358</v>
      </c>
      <c r="B8" s="125"/>
      <c r="C8" s="126"/>
    </row>
    <row r="9" spans="1:3" ht="24.75" customHeight="1" x14ac:dyDescent="0.3">
      <c r="A9" s="194" t="s">
        <v>359</v>
      </c>
      <c r="B9" s="125"/>
      <c r="C9" s="127"/>
    </row>
    <row r="10" spans="1:3" ht="24.75" customHeight="1" x14ac:dyDescent="0.3">
      <c r="A10" s="194" t="s">
        <v>360</v>
      </c>
      <c r="B10" s="128">
        <f>B13</f>
        <v>6977538</v>
      </c>
      <c r="C10" s="126">
        <f>C13</f>
        <v>258000</v>
      </c>
    </row>
    <row r="11" spans="1:3" ht="24.75" customHeight="1" x14ac:dyDescent="0.3">
      <c r="A11" s="194" t="s">
        <v>361</v>
      </c>
      <c r="B11" s="125"/>
      <c r="C11" s="124"/>
    </row>
    <row r="12" spans="1:3" ht="24.75" customHeight="1" x14ac:dyDescent="0.3">
      <c r="A12" s="195" t="s">
        <v>362</v>
      </c>
      <c r="B12" s="125"/>
      <c r="C12" s="126"/>
    </row>
    <row r="13" spans="1:3" ht="24.75" customHeight="1" x14ac:dyDescent="0.3">
      <c r="A13" s="195" t="s">
        <v>363</v>
      </c>
      <c r="B13" s="125">
        <v>6977538</v>
      </c>
      <c r="C13" s="126">
        <v>258000</v>
      </c>
    </row>
    <row r="14" spans="1:3" ht="24.75" customHeight="1" x14ac:dyDescent="0.3">
      <c r="A14" s="195" t="s">
        <v>364</v>
      </c>
      <c r="B14" s="125"/>
      <c r="C14" s="126"/>
    </row>
    <row r="15" spans="1:3" ht="24.75" customHeight="1" x14ac:dyDescent="0.3">
      <c r="A15" s="195" t="s">
        <v>365</v>
      </c>
      <c r="B15" s="125"/>
      <c r="C15" s="126"/>
    </row>
    <row r="16" spans="1:3" ht="24.75" customHeight="1" x14ac:dyDescent="0.3">
      <c r="A16" s="195" t="s">
        <v>366</v>
      </c>
      <c r="B16" s="125"/>
      <c r="C16" s="126"/>
    </row>
    <row r="17" spans="1:3" ht="24.75" customHeight="1" x14ac:dyDescent="0.3">
      <c r="A17" s="194" t="s">
        <v>367</v>
      </c>
      <c r="B17" s="125"/>
      <c r="C17" s="126"/>
    </row>
    <row r="18" spans="1:3" ht="24.75" customHeight="1" x14ac:dyDescent="0.3">
      <c r="A18" s="194" t="s">
        <v>368</v>
      </c>
      <c r="B18" s="125"/>
      <c r="C18" s="126"/>
    </row>
    <row r="19" spans="1:3" ht="24.75" customHeight="1" x14ac:dyDescent="0.3">
      <c r="A19" s="194" t="s">
        <v>369</v>
      </c>
      <c r="B19" s="125"/>
      <c r="C19" s="126"/>
    </row>
    <row r="20" spans="1:3" ht="24.75" customHeight="1" x14ac:dyDescent="0.3">
      <c r="A20" s="194" t="s">
        <v>370</v>
      </c>
      <c r="B20" s="125"/>
      <c r="C20" s="126"/>
    </row>
    <row r="21" spans="1:3" ht="24.75" customHeight="1" x14ac:dyDescent="0.3">
      <c r="A21" s="194" t="s">
        <v>371</v>
      </c>
      <c r="B21" s="125"/>
      <c r="C21" s="126"/>
    </row>
    <row r="22" spans="1:3" ht="15" thickBot="1" x14ac:dyDescent="0.35">
      <c r="A22" s="196" t="s">
        <v>339</v>
      </c>
      <c r="B22" s="129">
        <f>SUM(B13:B21)</f>
        <v>6977538</v>
      </c>
      <c r="C22" s="130">
        <f>SUM(C13:C21)</f>
        <v>258000</v>
      </c>
    </row>
    <row r="23" spans="1:3" x14ac:dyDescent="0.3">
      <c r="A23" s="473"/>
      <c r="B23" s="473"/>
      <c r="C23" s="473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view="pageBreakPreview" zoomScaleNormal="100" zoomScaleSheetLayoutView="100" workbookViewId="0">
      <selection activeCell="G56" sqref="G56"/>
    </sheetView>
  </sheetViews>
  <sheetFormatPr defaultRowHeight="14.4" x14ac:dyDescent="0.3"/>
  <cols>
    <col min="1" max="2" width="4.44140625" customWidth="1"/>
    <col min="3" max="3" width="5.33203125" customWidth="1"/>
    <col min="4" max="4" width="12.88671875" customWidth="1"/>
    <col min="5" max="5" width="40.109375" customWidth="1"/>
    <col min="6" max="6" width="12.33203125" customWidth="1"/>
    <col min="7" max="7" width="12.44140625" customWidth="1"/>
  </cols>
  <sheetData>
    <row r="1" spans="1:7" x14ac:dyDescent="0.3">
      <c r="A1" s="349"/>
      <c r="B1" s="350"/>
      <c r="C1" s="350"/>
      <c r="D1" s="350"/>
      <c r="E1" s="350"/>
      <c r="F1" s="350"/>
    </row>
    <row r="2" spans="1:7" x14ac:dyDescent="0.3">
      <c r="A2" s="239"/>
      <c r="B2" s="239"/>
      <c r="C2" s="239"/>
      <c r="D2" s="349" t="s">
        <v>457</v>
      </c>
      <c r="E2" s="349"/>
      <c r="F2" s="349"/>
      <c r="G2" s="349"/>
    </row>
    <row r="3" spans="1:7" x14ac:dyDescent="0.3">
      <c r="A3" s="359" t="s">
        <v>0</v>
      </c>
      <c r="B3" s="359"/>
      <c r="C3" s="359"/>
      <c r="D3" s="359"/>
      <c r="E3" s="359"/>
      <c r="F3" s="359"/>
      <c r="G3" s="359"/>
    </row>
    <row r="4" spans="1:7" x14ac:dyDescent="0.3">
      <c r="A4" s="359" t="s">
        <v>372</v>
      </c>
      <c r="B4" s="359"/>
      <c r="C4" s="359"/>
      <c r="D4" s="359"/>
      <c r="E4" s="359"/>
      <c r="F4" s="359"/>
      <c r="G4" s="359"/>
    </row>
    <row r="5" spans="1:7" x14ac:dyDescent="0.3">
      <c r="A5" s="359" t="s">
        <v>248</v>
      </c>
      <c r="B5" s="359"/>
      <c r="C5" s="359"/>
      <c r="D5" s="359"/>
      <c r="E5" s="359"/>
      <c r="F5" s="359"/>
      <c r="G5" s="359"/>
    </row>
    <row r="6" spans="1:7" x14ac:dyDescent="0.3">
      <c r="A6" s="240"/>
      <c r="B6" s="240"/>
      <c r="C6" s="240"/>
      <c r="D6" s="240"/>
      <c r="E6" s="240"/>
      <c r="F6" s="240"/>
    </row>
    <row r="7" spans="1:7" ht="16.2" thickBot="1" x14ac:dyDescent="0.35">
      <c r="A7" s="242"/>
      <c r="B7" s="242"/>
      <c r="C7" s="242"/>
      <c r="D7" s="242"/>
      <c r="E7" s="149"/>
      <c r="F7" s="238" t="s">
        <v>1</v>
      </c>
    </row>
    <row r="8" spans="1:7" ht="15" customHeight="1" x14ac:dyDescent="0.3">
      <c r="A8" s="351" t="s">
        <v>249</v>
      </c>
      <c r="B8" s="352"/>
      <c r="C8" s="352"/>
      <c r="D8" s="352"/>
      <c r="E8" s="353"/>
      <c r="F8" s="357" t="s">
        <v>166</v>
      </c>
      <c r="G8" s="361" t="s">
        <v>426</v>
      </c>
    </row>
    <row r="9" spans="1:7" x14ac:dyDescent="0.3">
      <c r="A9" s="354"/>
      <c r="B9" s="355"/>
      <c r="C9" s="355"/>
      <c r="D9" s="355"/>
      <c r="E9" s="356"/>
      <c r="F9" s="358"/>
      <c r="G9" s="362"/>
    </row>
    <row r="10" spans="1:7" x14ac:dyDescent="0.3">
      <c r="A10" s="150"/>
      <c r="B10" s="36"/>
      <c r="C10" s="36"/>
      <c r="D10" s="36"/>
      <c r="E10" s="36"/>
      <c r="F10" s="54"/>
      <c r="G10" s="54"/>
    </row>
    <row r="11" spans="1:7" x14ac:dyDescent="0.3">
      <c r="A11" s="151" t="s">
        <v>250</v>
      </c>
      <c r="B11" s="2"/>
      <c r="C11" s="2"/>
      <c r="D11" s="2"/>
      <c r="E11" s="2"/>
      <c r="F11" s="152">
        <f>F17+F12</f>
        <v>24450000</v>
      </c>
      <c r="G11" s="152">
        <f>G17+G12+G23+G14+G25</f>
        <v>13860198</v>
      </c>
    </row>
    <row r="12" spans="1:7" s="45" customFormat="1" x14ac:dyDescent="0.3">
      <c r="A12" s="153" t="s">
        <v>167</v>
      </c>
      <c r="B12" s="38" t="s">
        <v>188</v>
      </c>
      <c r="C12" s="365" t="s">
        <v>189</v>
      </c>
      <c r="D12" s="366"/>
      <c r="E12" s="367"/>
      <c r="F12" s="227">
        <f>F13</f>
        <v>20000000</v>
      </c>
      <c r="G12" s="227">
        <f>G13</f>
        <v>0</v>
      </c>
    </row>
    <row r="13" spans="1:7" s="45" customFormat="1" x14ac:dyDescent="0.3">
      <c r="A13" s="245"/>
      <c r="B13" s="246"/>
      <c r="C13" s="40" t="s">
        <v>373</v>
      </c>
      <c r="D13" s="246"/>
      <c r="E13" s="246"/>
      <c r="F13" s="226">
        <v>20000000</v>
      </c>
      <c r="G13" s="226">
        <v>0</v>
      </c>
    </row>
    <row r="14" spans="1:7" s="45" customFormat="1" x14ac:dyDescent="0.3">
      <c r="A14" s="153" t="s">
        <v>191</v>
      </c>
      <c r="B14" s="38"/>
      <c r="C14" s="38" t="s">
        <v>192</v>
      </c>
      <c r="D14" s="38"/>
      <c r="E14" s="13"/>
      <c r="F14" s="158">
        <f>SUM(F15)</f>
        <v>0</v>
      </c>
      <c r="G14" s="158">
        <f>SUM(G15)</f>
        <v>9295595</v>
      </c>
    </row>
    <row r="15" spans="1:7" s="45" customFormat="1" x14ac:dyDescent="0.3">
      <c r="A15" s="155"/>
      <c r="B15" s="38" t="s">
        <v>193</v>
      </c>
      <c r="C15" s="38"/>
      <c r="D15" s="38" t="s">
        <v>194</v>
      </c>
      <c r="E15" s="38"/>
      <c r="F15" s="13">
        <v>0</v>
      </c>
      <c r="G15" s="159">
        <f>G16</f>
        <v>9295595</v>
      </c>
    </row>
    <row r="16" spans="1:7" s="45" customFormat="1" x14ac:dyDescent="0.3">
      <c r="A16" s="155"/>
      <c r="B16" s="13"/>
      <c r="C16" s="13"/>
      <c r="D16" s="13" t="s">
        <v>445</v>
      </c>
      <c r="E16" s="13"/>
      <c r="F16" s="13">
        <v>0</v>
      </c>
      <c r="G16" s="159">
        <v>9295595</v>
      </c>
    </row>
    <row r="17" spans="1:7" x14ac:dyDescent="0.3">
      <c r="A17" s="153" t="s">
        <v>207</v>
      </c>
      <c r="B17" s="38"/>
      <c r="C17" s="38" t="s">
        <v>208</v>
      </c>
      <c r="D17" s="38"/>
      <c r="E17" s="38"/>
      <c r="F17" s="174">
        <f>F18+F19+F20</f>
        <v>4450000</v>
      </c>
      <c r="G17" s="174">
        <f>G18+G19+G20+G21+G22</f>
        <v>4486703</v>
      </c>
    </row>
    <row r="18" spans="1:7" x14ac:dyDescent="0.3">
      <c r="A18" s="153"/>
      <c r="B18" s="38"/>
      <c r="C18" s="13" t="s">
        <v>209</v>
      </c>
      <c r="D18" s="13" t="s">
        <v>270</v>
      </c>
      <c r="E18" s="38"/>
      <c r="F18" s="154">
        <v>550000</v>
      </c>
      <c r="G18" s="154">
        <v>550000</v>
      </c>
    </row>
    <row r="19" spans="1:7" x14ac:dyDescent="0.3">
      <c r="A19" s="155"/>
      <c r="B19" s="13"/>
      <c r="C19" s="13" t="s">
        <v>214</v>
      </c>
      <c r="D19" s="13" t="s">
        <v>251</v>
      </c>
      <c r="E19" s="13"/>
      <c r="F19" s="226">
        <v>3000000</v>
      </c>
      <c r="G19" s="226">
        <v>3033056</v>
      </c>
    </row>
    <row r="20" spans="1:7" x14ac:dyDescent="0.3">
      <c r="A20" s="155"/>
      <c r="B20" s="13"/>
      <c r="C20" s="13" t="s">
        <v>209</v>
      </c>
      <c r="D20" s="13" t="s">
        <v>211</v>
      </c>
      <c r="E20" s="13"/>
      <c r="F20" s="154">
        <v>900000</v>
      </c>
      <c r="G20" s="154">
        <v>900000</v>
      </c>
    </row>
    <row r="21" spans="1:7" s="45" customFormat="1" x14ac:dyDescent="0.3">
      <c r="A21" s="155"/>
      <c r="B21" s="13"/>
      <c r="C21" s="13" t="s">
        <v>447</v>
      </c>
      <c r="D21" s="13" t="s">
        <v>448</v>
      </c>
      <c r="E21" s="13"/>
      <c r="F21" s="154">
        <v>0</v>
      </c>
      <c r="G21" s="154">
        <v>45</v>
      </c>
    </row>
    <row r="22" spans="1:7" s="45" customFormat="1" x14ac:dyDescent="0.3">
      <c r="A22" s="155"/>
      <c r="B22" s="13"/>
      <c r="C22" s="13" t="s">
        <v>449</v>
      </c>
      <c r="D22" s="13" t="s">
        <v>450</v>
      </c>
      <c r="E22" s="13"/>
      <c r="F22" s="154">
        <v>0</v>
      </c>
      <c r="G22" s="154">
        <v>3602</v>
      </c>
    </row>
    <row r="23" spans="1:7" s="45" customFormat="1" x14ac:dyDescent="0.3">
      <c r="A23" s="153" t="s">
        <v>218</v>
      </c>
      <c r="B23" s="38"/>
      <c r="C23" s="38" t="s">
        <v>219</v>
      </c>
      <c r="D23" s="38"/>
      <c r="E23" s="38"/>
      <c r="F23" s="174">
        <f>F24</f>
        <v>0</v>
      </c>
      <c r="G23" s="174">
        <f>G24</f>
        <v>30000</v>
      </c>
    </row>
    <row r="24" spans="1:7" s="45" customFormat="1" x14ac:dyDescent="0.3">
      <c r="A24" s="155"/>
      <c r="B24" s="13"/>
      <c r="C24" s="13" t="s">
        <v>429</v>
      </c>
      <c r="D24" s="13" t="s">
        <v>430</v>
      </c>
      <c r="E24" s="13"/>
      <c r="F24" s="154">
        <v>0</v>
      </c>
      <c r="G24" s="154">
        <v>30000</v>
      </c>
    </row>
    <row r="25" spans="1:7" s="45" customFormat="1" x14ac:dyDescent="0.3">
      <c r="A25" s="153" t="s">
        <v>223</v>
      </c>
      <c r="B25" s="13"/>
      <c r="C25" s="13" t="s">
        <v>224</v>
      </c>
      <c r="D25" s="38"/>
      <c r="E25" s="38"/>
      <c r="F25" s="174">
        <f>F26</f>
        <v>0</v>
      </c>
      <c r="G25" s="174">
        <f>G26</f>
        <v>47900</v>
      </c>
    </row>
    <row r="26" spans="1:7" s="45" customFormat="1" x14ac:dyDescent="0.3">
      <c r="A26" s="155"/>
      <c r="B26" s="13" t="s">
        <v>225</v>
      </c>
      <c r="C26" s="13"/>
      <c r="D26" s="13" t="s">
        <v>453</v>
      </c>
      <c r="E26" s="13"/>
      <c r="F26" s="154">
        <v>0</v>
      </c>
      <c r="G26" s="154">
        <v>47900</v>
      </c>
    </row>
    <row r="27" spans="1:7" x14ac:dyDescent="0.3">
      <c r="A27" s="156" t="s">
        <v>252</v>
      </c>
      <c r="B27" s="37"/>
      <c r="C27" s="37"/>
      <c r="D27" s="37"/>
      <c r="E27" s="37"/>
      <c r="F27" s="157">
        <f>SUM(F28)</f>
        <v>26700000</v>
      </c>
      <c r="G27" s="157">
        <f>SUM(G28)</f>
        <v>55852642</v>
      </c>
    </row>
    <row r="28" spans="1:7" x14ac:dyDescent="0.3">
      <c r="A28" s="153" t="s">
        <v>195</v>
      </c>
      <c r="B28" s="38"/>
      <c r="C28" s="38" t="s">
        <v>196</v>
      </c>
      <c r="D28" s="38"/>
      <c r="E28" s="38"/>
      <c r="F28" s="158">
        <f>F29+F31</f>
        <v>26700000</v>
      </c>
      <c r="G28" s="158">
        <f>G29+G31</f>
        <v>55852642</v>
      </c>
    </row>
    <row r="29" spans="1:7" x14ac:dyDescent="0.3">
      <c r="A29" s="155"/>
      <c r="B29" s="38" t="s">
        <v>197</v>
      </c>
      <c r="C29" s="38"/>
      <c r="D29" s="38" t="s">
        <v>198</v>
      </c>
      <c r="E29" s="38"/>
      <c r="F29" s="158">
        <f>SUM(F30:F30)</f>
        <v>6500000</v>
      </c>
      <c r="G29" s="158">
        <f>SUM(G30:G30)</f>
        <v>6672415</v>
      </c>
    </row>
    <row r="30" spans="1:7" x14ac:dyDescent="0.3">
      <c r="A30" s="155"/>
      <c r="B30" s="13"/>
      <c r="C30" s="13"/>
      <c r="D30" s="13"/>
      <c r="E30" s="13" t="s">
        <v>253</v>
      </c>
      <c r="F30" s="159">
        <v>6500000</v>
      </c>
      <c r="G30" s="159">
        <v>6672415</v>
      </c>
    </row>
    <row r="31" spans="1:7" x14ac:dyDescent="0.3">
      <c r="A31" s="153"/>
      <c r="B31" s="38" t="s">
        <v>199</v>
      </c>
      <c r="C31" s="38"/>
      <c r="D31" s="38" t="s">
        <v>200</v>
      </c>
      <c r="E31" s="38"/>
      <c r="F31" s="158">
        <f>F32+F34</f>
        <v>20200000</v>
      </c>
      <c r="G31" s="158">
        <f>G32+G34</f>
        <v>49180227</v>
      </c>
    </row>
    <row r="32" spans="1:7" x14ac:dyDescent="0.3">
      <c r="A32" s="153"/>
      <c r="B32" s="13"/>
      <c r="C32" s="13" t="s">
        <v>201</v>
      </c>
      <c r="D32" s="13" t="s">
        <v>202</v>
      </c>
      <c r="E32" s="13"/>
      <c r="F32" s="159">
        <f>SUM(F33)</f>
        <v>20000000</v>
      </c>
      <c r="G32" s="159">
        <f>SUM(G33)</f>
        <v>48980227</v>
      </c>
    </row>
    <row r="33" spans="1:7" x14ac:dyDescent="0.3">
      <c r="A33" s="153"/>
      <c r="B33" s="13"/>
      <c r="C33" s="13"/>
      <c r="D33" s="13"/>
      <c r="E33" s="13" t="s">
        <v>203</v>
      </c>
      <c r="F33" s="159">
        <v>20000000</v>
      </c>
      <c r="G33" s="159">
        <v>48980227</v>
      </c>
    </row>
    <row r="34" spans="1:7" x14ac:dyDescent="0.3">
      <c r="A34" s="153"/>
      <c r="B34" s="13"/>
      <c r="C34" s="13" t="s">
        <v>204</v>
      </c>
      <c r="D34" s="13" t="s">
        <v>205</v>
      </c>
      <c r="E34" s="13"/>
      <c r="F34" s="159">
        <f>SUM(F35:F35)</f>
        <v>200000</v>
      </c>
      <c r="G34" s="159">
        <f>SUM(G35:G35)</f>
        <v>200000</v>
      </c>
    </row>
    <row r="35" spans="1:7" x14ac:dyDescent="0.3">
      <c r="A35" s="155"/>
      <c r="B35" s="13"/>
      <c r="C35" s="13" t="s">
        <v>418</v>
      </c>
      <c r="D35" s="13" t="s">
        <v>206</v>
      </c>
      <c r="E35" s="241"/>
      <c r="F35" s="159">
        <v>200000</v>
      </c>
      <c r="G35" s="159">
        <v>200000</v>
      </c>
    </row>
    <row r="36" spans="1:7" x14ac:dyDescent="0.3">
      <c r="A36" s="151" t="s">
        <v>84</v>
      </c>
      <c r="B36" s="12"/>
      <c r="C36" s="12"/>
      <c r="D36" s="12"/>
      <c r="E36" s="12"/>
      <c r="F36" s="157">
        <f>SUM(F37)</f>
        <v>150000</v>
      </c>
      <c r="G36" s="157">
        <f>SUM(G37)</f>
        <v>150000</v>
      </c>
    </row>
    <row r="37" spans="1:7" x14ac:dyDescent="0.3">
      <c r="A37" s="153" t="s">
        <v>207</v>
      </c>
      <c r="B37" s="38"/>
      <c r="C37" s="38" t="s">
        <v>208</v>
      </c>
      <c r="D37" s="38"/>
      <c r="E37" s="38"/>
      <c r="F37" s="159">
        <f>F38</f>
        <v>150000</v>
      </c>
      <c r="G37" s="159">
        <f>G38</f>
        <v>150000</v>
      </c>
    </row>
    <row r="38" spans="1:7" x14ac:dyDescent="0.3">
      <c r="A38" s="153"/>
      <c r="B38" s="38"/>
      <c r="C38" s="13" t="s">
        <v>209</v>
      </c>
      <c r="D38" s="13" t="s">
        <v>254</v>
      </c>
      <c r="E38" s="13"/>
      <c r="F38" s="159">
        <v>150000</v>
      </c>
      <c r="G38" s="159">
        <v>150000</v>
      </c>
    </row>
    <row r="39" spans="1:7" x14ac:dyDescent="0.3">
      <c r="A39" s="156" t="s">
        <v>255</v>
      </c>
      <c r="B39" s="37"/>
      <c r="C39" s="37"/>
      <c r="D39" s="37"/>
      <c r="E39" s="37"/>
      <c r="F39" s="157">
        <f>F40+F49</f>
        <v>62540427</v>
      </c>
      <c r="G39" s="157">
        <f>G40+G49</f>
        <v>98162421</v>
      </c>
    </row>
    <row r="40" spans="1:7" x14ac:dyDescent="0.3">
      <c r="A40" s="153" t="s">
        <v>167</v>
      </c>
      <c r="B40" s="38"/>
      <c r="C40" s="38" t="s">
        <v>168</v>
      </c>
      <c r="D40" s="38"/>
      <c r="E40" s="13"/>
      <c r="F40" s="159">
        <f>F41</f>
        <v>62540427</v>
      </c>
      <c r="G40" s="159">
        <f>G41</f>
        <v>98162421</v>
      </c>
    </row>
    <row r="41" spans="1:7" x14ac:dyDescent="0.3">
      <c r="A41" s="155"/>
      <c r="B41" s="13" t="s">
        <v>169</v>
      </c>
      <c r="C41" s="13"/>
      <c r="D41" s="13" t="s">
        <v>170</v>
      </c>
      <c r="E41" s="13"/>
      <c r="F41" s="159">
        <f>SUM(F42:F48)</f>
        <v>62540427</v>
      </c>
      <c r="G41" s="159">
        <f>SUM(G42:G48)</f>
        <v>98162421</v>
      </c>
    </row>
    <row r="42" spans="1:7" x14ac:dyDescent="0.3">
      <c r="A42" s="153"/>
      <c r="B42" s="38"/>
      <c r="C42" s="13" t="s">
        <v>171</v>
      </c>
      <c r="D42" s="13" t="s">
        <v>172</v>
      </c>
      <c r="E42" s="13"/>
      <c r="F42" s="159">
        <v>12842624</v>
      </c>
      <c r="G42" s="159">
        <v>12881048</v>
      </c>
    </row>
    <row r="43" spans="1:7" x14ac:dyDescent="0.3">
      <c r="A43" s="155"/>
      <c r="B43" s="13"/>
      <c r="C43" s="13" t="s">
        <v>179</v>
      </c>
      <c r="D43" s="13" t="s">
        <v>256</v>
      </c>
      <c r="E43" s="13"/>
      <c r="F43" s="159">
        <v>33488570</v>
      </c>
      <c r="G43" s="159">
        <v>37106920</v>
      </c>
    </row>
    <row r="44" spans="1:7" x14ac:dyDescent="0.3">
      <c r="A44" s="155"/>
      <c r="B44" s="13"/>
      <c r="C44" s="13" t="s">
        <v>181</v>
      </c>
      <c r="D44" s="13" t="s">
        <v>257</v>
      </c>
      <c r="E44" s="13"/>
      <c r="F44" s="159">
        <v>4479000</v>
      </c>
      <c r="G44" s="159">
        <v>4901315</v>
      </c>
    </row>
    <row r="45" spans="1:7" s="45" customFormat="1" x14ac:dyDescent="0.3">
      <c r="A45" s="155"/>
      <c r="B45" s="13"/>
      <c r="C45" s="13" t="s">
        <v>410</v>
      </c>
      <c r="D45" s="13" t="s">
        <v>411</v>
      </c>
      <c r="E45" s="13"/>
      <c r="F45" s="159">
        <v>9460233</v>
      </c>
      <c r="G45" s="159">
        <v>11215540</v>
      </c>
    </row>
    <row r="46" spans="1:7" x14ac:dyDescent="0.3">
      <c r="A46" s="155"/>
      <c r="B46" s="13"/>
      <c r="C46" s="13" t="s">
        <v>182</v>
      </c>
      <c r="D46" s="13" t="s">
        <v>183</v>
      </c>
      <c r="E46" s="13"/>
      <c r="F46" s="159">
        <v>2270000</v>
      </c>
      <c r="G46" s="159">
        <v>2270000</v>
      </c>
    </row>
    <row r="47" spans="1:7" x14ac:dyDescent="0.3">
      <c r="A47" s="155"/>
      <c r="B47" s="13"/>
      <c r="C47" s="13" t="s">
        <v>184</v>
      </c>
      <c r="D47" s="13" t="s">
        <v>421</v>
      </c>
      <c r="E47" s="13"/>
      <c r="F47" s="159">
        <v>0</v>
      </c>
      <c r="G47" s="159">
        <v>27150788</v>
      </c>
    </row>
    <row r="48" spans="1:7" x14ac:dyDescent="0.3">
      <c r="A48" s="155"/>
      <c r="B48" s="13"/>
      <c r="C48" s="13" t="s">
        <v>258</v>
      </c>
      <c r="D48" s="13" t="s">
        <v>420</v>
      </c>
      <c r="E48" s="13"/>
      <c r="F48" s="159">
        <v>0</v>
      </c>
      <c r="G48" s="159">
        <v>2636810</v>
      </c>
    </row>
    <row r="49" spans="1:22" x14ac:dyDescent="0.3">
      <c r="A49" s="153" t="s">
        <v>191</v>
      </c>
      <c r="B49" s="38"/>
      <c r="C49" s="38" t="s">
        <v>192</v>
      </c>
      <c r="D49" s="38"/>
      <c r="E49" s="38"/>
      <c r="F49" s="158">
        <f>F50</f>
        <v>0</v>
      </c>
      <c r="G49" s="158">
        <f>G50</f>
        <v>0</v>
      </c>
    </row>
    <row r="50" spans="1:22" x14ac:dyDescent="0.3">
      <c r="A50" s="155"/>
      <c r="B50" s="13" t="s">
        <v>259</v>
      </c>
      <c r="C50" s="13"/>
      <c r="D50" s="13" t="s">
        <v>260</v>
      </c>
      <c r="E50" s="13"/>
      <c r="F50" s="159">
        <v>0</v>
      </c>
      <c r="G50" s="159">
        <v>0</v>
      </c>
    </row>
    <row r="51" spans="1:22" x14ac:dyDescent="0.3">
      <c r="A51" s="156" t="s">
        <v>261</v>
      </c>
      <c r="B51" s="37"/>
      <c r="C51" s="37"/>
      <c r="D51" s="37"/>
      <c r="E51" s="37"/>
      <c r="F51" s="157">
        <f>SUM(F52)</f>
        <v>39000000</v>
      </c>
      <c r="G51" s="157">
        <f>SUM(G52)</f>
        <v>39338317</v>
      </c>
    </row>
    <row r="52" spans="1:22" x14ac:dyDescent="0.3">
      <c r="A52" s="153" t="s">
        <v>226</v>
      </c>
      <c r="B52" s="38"/>
      <c r="C52" s="38" t="s">
        <v>227</v>
      </c>
      <c r="D52" s="38"/>
      <c r="E52" s="38"/>
      <c r="F52" s="159">
        <f>SUM(F53)</f>
        <v>39000000</v>
      </c>
      <c r="G52" s="159">
        <f>SUM(G53)</f>
        <v>39338317</v>
      </c>
    </row>
    <row r="53" spans="1:22" x14ac:dyDescent="0.3">
      <c r="A53" s="155"/>
      <c r="B53" s="13" t="s">
        <v>228</v>
      </c>
      <c r="C53" s="13"/>
      <c r="D53" s="13" t="s">
        <v>229</v>
      </c>
      <c r="E53" s="13"/>
      <c r="F53" s="159">
        <f>F54</f>
        <v>39000000</v>
      </c>
      <c r="G53" s="159">
        <f>G54+G55</f>
        <v>39338317</v>
      </c>
    </row>
    <row r="54" spans="1:22" x14ac:dyDescent="0.3">
      <c r="A54" s="155"/>
      <c r="B54" s="13"/>
      <c r="C54" s="13" t="s">
        <v>230</v>
      </c>
      <c r="D54" s="13"/>
      <c r="E54" s="13" t="s">
        <v>231</v>
      </c>
      <c r="F54" s="159">
        <v>39000000</v>
      </c>
      <c r="G54" s="159">
        <v>38354913</v>
      </c>
    </row>
    <row r="55" spans="1:22" x14ac:dyDescent="0.3">
      <c r="A55" s="155"/>
      <c r="B55" s="13"/>
      <c r="C55" s="13" t="s">
        <v>232</v>
      </c>
      <c r="D55" s="13"/>
      <c r="E55" s="13" t="s">
        <v>262</v>
      </c>
      <c r="F55" s="159">
        <v>0</v>
      </c>
      <c r="G55" s="159">
        <v>983404</v>
      </c>
    </row>
    <row r="56" spans="1:22" x14ac:dyDescent="0.3">
      <c r="A56" s="151" t="s">
        <v>88</v>
      </c>
      <c r="B56" s="12"/>
      <c r="C56" s="12"/>
      <c r="D56" s="55"/>
      <c r="E56" s="56"/>
      <c r="F56" s="157">
        <f>F57</f>
        <v>1610625</v>
      </c>
      <c r="G56" s="157">
        <f>G57</f>
        <v>2387470</v>
      </c>
    </row>
    <row r="57" spans="1:22" x14ac:dyDescent="0.3">
      <c r="A57" s="153" t="s">
        <v>167</v>
      </c>
      <c r="B57" s="38"/>
      <c r="C57" s="38" t="s">
        <v>168</v>
      </c>
      <c r="D57" s="38"/>
      <c r="E57" s="13"/>
      <c r="F57" s="159">
        <f>F58</f>
        <v>1610625</v>
      </c>
      <c r="G57" s="159">
        <f>G58</f>
        <v>2387470</v>
      </c>
    </row>
    <row r="58" spans="1:22" x14ac:dyDescent="0.3">
      <c r="A58" s="155"/>
      <c r="B58" s="13" t="s">
        <v>188</v>
      </c>
      <c r="C58" s="13"/>
      <c r="D58" s="13" t="s">
        <v>189</v>
      </c>
      <c r="E58" s="13"/>
      <c r="F58" s="225">
        <v>1610625</v>
      </c>
      <c r="G58" s="225">
        <v>2387470</v>
      </c>
      <c r="M58" s="322"/>
      <c r="N58" s="322"/>
      <c r="O58" s="322"/>
      <c r="P58" s="322"/>
      <c r="Q58" s="322"/>
      <c r="R58" s="322"/>
      <c r="S58" s="322"/>
      <c r="T58" s="322"/>
      <c r="U58" s="322"/>
      <c r="V58" s="322"/>
    </row>
    <row r="59" spans="1:22" x14ac:dyDescent="0.3">
      <c r="A59" s="151" t="s">
        <v>101</v>
      </c>
      <c r="B59" s="12"/>
      <c r="C59" s="12"/>
      <c r="D59" s="12"/>
      <c r="E59" s="12"/>
      <c r="F59" s="157">
        <f>F65+F68</f>
        <v>5045000</v>
      </c>
      <c r="G59" s="157">
        <f>G65+G68+G62+G60</f>
        <v>25170550</v>
      </c>
      <c r="M59" s="322"/>
      <c r="N59" s="322"/>
      <c r="O59" s="322"/>
      <c r="P59" s="322"/>
      <c r="Q59" s="322"/>
      <c r="R59" s="322"/>
      <c r="S59" s="322"/>
      <c r="T59" s="322"/>
      <c r="U59" s="322"/>
      <c r="V59" s="322"/>
    </row>
    <row r="60" spans="1:22" s="335" customFormat="1" x14ac:dyDescent="0.3">
      <c r="A60" s="153" t="s">
        <v>167</v>
      </c>
      <c r="B60" s="38"/>
      <c r="C60" s="38" t="s">
        <v>168</v>
      </c>
      <c r="D60" s="38"/>
      <c r="E60" s="13"/>
      <c r="F60" s="334"/>
      <c r="G60" s="334">
        <f>G61</f>
        <v>125550</v>
      </c>
      <c r="M60" s="336"/>
      <c r="N60" s="336"/>
      <c r="O60" s="336"/>
      <c r="P60" s="336"/>
      <c r="Q60" s="336"/>
      <c r="R60" s="336"/>
      <c r="S60" s="336"/>
      <c r="T60" s="336"/>
      <c r="U60" s="336"/>
      <c r="V60" s="336"/>
    </row>
    <row r="61" spans="1:22" s="335" customFormat="1" x14ac:dyDescent="0.3">
      <c r="A61" s="155"/>
      <c r="B61" s="13" t="s">
        <v>188</v>
      </c>
      <c r="C61" s="13"/>
      <c r="D61" s="13" t="s">
        <v>189</v>
      </c>
      <c r="E61" s="13"/>
      <c r="F61" s="334"/>
      <c r="G61" s="225">
        <v>125550</v>
      </c>
      <c r="M61" s="336"/>
      <c r="N61" s="336"/>
      <c r="O61" s="336"/>
      <c r="P61" s="336"/>
      <c r="Q61" s="336"/>
      <c r="R61" s="336"/>
      <c r="S61" s="336"/>
      <c r="T61" s="336"/>
      <c r="U61" s="336"/>
      <c r="V61" s="336"/>
    </row>
    <row r="62" spans="1:22" s="45" customFormat="1" x14ac:dyDescent="0.3">
      <c r="A62" s="153" t="s">
        <v>191</v>
      </c>
      <c r="B62" s="38"/>
      <c r="C62" s="38" t="s">
        <v>192</v>
      </c>
      <c r="D62" s="38"/>
      <c r="E62" s="13"/>
      <c r="F62" s="158">
        <f>SUM(F63)</f>
        <v>0</v>
      </c>
      <c r="G62" s="158">
        <f>SUM(G63)</f>
        <v>20000000</v>
      </c>
      <c r="M62" s="322"/>
      <c r="N62" s="322"/>
      <c r="O62" s="322"/>
      <c r="P62" s="322"/>
      <c r="Q62" s="322"/>
      <c r="R62" s="322"/>
      <c r="S62" s="322"/>
      <c r="T62" s="322"/>
      <c r="U62" s="322"/>
      <c r="V62" s="322"/>
    </row>
    <row r="63" spans="1:22" s="45" customFormat="1" x14ac:dyDescent="0.3">
      <c r="A63" s="155"/>
      <c r="B63" s="38" t="s">
        <v>193</v>
      </c>
      <c r="C63" s="38"/>
      <c r="D63" s="38" t="s">
        <v>194</v>
      </c>
      <c r="E63" s="38"/>
      <c r="F63" s="13">
        <v>0</v>
      </c>
      <c r="G63" s="159">
        <f>G64</f>
        <v>20000000</v>
      </c>
      <c r="M63" s="322"/>
      <c r="N63" s="322"/>
      <c r="O63" s="322"/>
      <c r="P63" s="322"/>
      <c r="Q63" s="322"/>
      <c r="R63" s="322"/>
      <c r="S63" s="322"/>
      <c r="T63" s="322"/>
      <c r="U63" s="322"/>
      <c r="V63" s="322"/>
    </row>
    <row r="64" spans="1:22" s="45" customFormat="1" x14ac:dyDescent="0.3">
      <c r="A64" s="155"/>
      <c r="B64" s="13"/>
      <c r="C64" s="13"/>
      <c r="D64" s="13" t="s">
        <v>446</v>
      </c>
      <c r="E64" s="13"/>
      <c r="F64" s="13">
        <v>0</v>
      </c>
      <c r="G64" s="159">
        <v>20000000</v>
      </c>
      <c r="M64" s="322"/>
      <c r="N64" s="322"/>
      <c r="O64" s="322"/>
      <c r="P64" s="322"/>
      <c r="Q64" s="322"/>
      <c r="R64" s="322"/>
      <c r="S64" s="322"/>
      <c r="T64" s="322"/>
      <c r="U64" s="322"/>
      <c r="V64" s="322"/>
    </row>
    <row r="65" spans="1:22" x14ac:dyDescent="0.3">
      <c r="A65" s="153" t="s">
        <v>207</v>
      </c>
      <c r="B65" s="38"/>
      <c r="C65" s="38" t="s">
        <v>208</v>
      </c>
      <c r="D65" s="38"/>
      <c r="E65" s="38"/>
      <c r="F65" s="159">
        <f>F66</f>
        <v>50000</v>
      </c>
      <c r="G65" s="159">
        <f>G66</f>
        <v>50000</v>
      </c>
      <c r="M65" s="322"/>
      <c r="N65" s="324"/>
      <c r="O65" s="324"/>
      <c r="P65" s="324"/>
      <c r="Q65" s="324"/>
      <c r="R65" s="324"/>
      <c r="S65" s="325"/>
      <c r="T65" s="325"/>
      <c r="U65" s="322"/>
      <c r="V65" s="322"/>
    </row>
    <row r="66" spans="1:22" ht="15" customHeight="1" x14ac:dyDescent="0.3">
      <c r="A66" s="153"/>
      <c r="B66" s="38"/>
      <c r="C66" s="13" t="s">
        <v>209</v>
      </c>
      <c r="D66" s="13" t="s">
        <v>263</v>
      </c>
      <c r="E66" s="13"/>
      <c r="F66" s="159">
        <v>50000</v>
      </c>
      <c r="G66" s="159">
        <v>50000</v>
      </c>
      <c r="M66" s="322"/>
      <c r="N66" s="323"/>
      <c r="O66" s="323"/>
      <c r="P66" s="323"/>
      <c r="Q66" s="360"/>
      <c r="R66" s="360"/>
      <c r="S66" s="178"/>
      <c r="T66" s="178"/>
      <c r="U66" s="322"/>
      <c r="V66" s="322"/>
    </row>
    <row r="67" spans="1:22" x14ac:dyDescent="0.3">
      <c r="A67" s="155"/>
      <c r="B67" s="13"/>
      <c r="C67" s="13" t="s">
        <v>264</v>
      </c>
      <c r="D67" s="13" t="s">
        <v>265</v>
      </c>
      <c r="E67" s="13"/>
      <c r="F67" s="159">
        <v>0</v>
      </c>
      <c r="G67" s="159">
        <v>0</v>
      </c>
      <c r="M67" s="322"/>
      <c r="N67" s="322"/>
      <c r="O67" s="322"/>
      <c r="P67" s="322"/>
      <c r="Q67" s="322"/>
      <c r="R67" s="322"/>
      <c r="S67" s="322"/>
      <c r="T67" s="322"/>
      <c r="U67" s="322"/>
      <c r="V67" s="322"/>
    </row>
    <row r="68" spans="1:22" s="45" customFormat="1" x14ac:dyDescent="0.3">
      <c r="A68" s="232" t="s">
        <v>223</v>
      </c>
      <c r="B68" s="233"/>
      <c r="C68" s="233" t="s">
        <v>224</v>
      </c>
      <c r="D68" s="233"/>
      <c r="E68" s="233"/>
      <c r="F68" s="158">
        <f>F69</f>
        <v>4995000</v>
      </c>
      <c r="G68" s="158">
        <f>G69</f>
        <v>4995000</v>
      </c>
      <c r="M68" s="322"/>
      <c r="N68" s="322"/>
      <c r="O68" s="322"/>
      <c r="P68" s="322"/>
      <c r="Q68" s="322"/>
      <c r="R68" s="322"/>
      <c r="S68" s="322"/>
      <c r="T68" s="322"/>
      <c r="U68" s="322"/>
      <c r="V68" s="322"/>
    </row>
    <row r="69" spans="1:22" s="45" customFormat="1" ht="29.25" customHeight="1" x14ac:dyDescent="0.3">
      <c r="A69" s="155"/>
      <c r="B69" s="13" t="s">
        <v>225</v>
      </c>
      <c r="C69" s="13"/>
      <c r="D69" s="363" t="s">
        <v>391</v>
      </c>
      <c r="E69" s="364"/>
      <c r="F69" s="159">
        <v>4995000</v>
      </c>
      <c r="G69" s="159">
        <v>4995000</v>
      </c>
      <c r="M69" s="322"/>
      <c r="N69" s="322"/>
      <c r="O69" s="322"/>
      <c r="P69" s="322"/>
      <c r="Q69" s="322"/>
      <c r="R69" s="322"/>
      <c r="S69" s="322"/>
      <c r="T69" s="322"/>
      <c r="U69" s="322"/>
      <c r="V69" s="322"/>
    </row>
    <row r="70" spans="1:22" s="45" customFormat="1" ht="15.75" customHeight="1" x14ac:dyDescent="0.3">
      <c r="A70" s="151" t="s">
        <v>434</v>
      </c>
      <c r="B70" s="12"/>
      <c r="C70" s="12"/>
      <c r="D70" s="12"/>
      <c r="E70" s="12"/>
      <c r="F70" s="157">
        <f>F71</f>
        <v>0</v>
      </c>
      <c r="G70" s="157">
        <f>G71</f>
        <v>1999997</v>
      </c>
    </row>
    <row r="71" spans="1:22" s="45" customFormat="1" ht="18" customHeight="1" x14ac:dyDescent="0.3">
      <c r="A71" s="153" t="s">
        <v>191</v>
      </c>
      <c r="B71" s="38"/>
      <c r="C71" s="38" t="s">
        <v>192</v>
      </c>
      <c r="D71" s="38"/>
      <c r="E71" s="13"/>
      <c r="F71" s="158">
        <f>SUM(F72)</f>
        <v>0</v>
      </c>
      <c r="G71" s="158">
        <f>SUM(G72)</f>
        <v>1999997</v>
      </c>
    </row>
    <row r="72" spans="1:22" s="45" customFormat="1" ht="19.5" customHeight="1" x14ac:dyDescent="0.3">
      <c r="A72" s="155"/>
      <c r="B72" s="38" t="s">
        <v>193</v>
      </c>
      <c r="C72" s="38"/>
      <c r="D72" s="38" t="s">
        <v>194</v>
      </c>
      <c r="E72" s="38"/>
      <c r="F72" s="13">
        <v>0</v>
      </c>
      <c r="G72" s="159">
        <v>1999997</v>
      </c>
    </row>
    <row r="73" spans="1:22" s="45" customFormat="1" ht="19.5" customHeight="1" x14ac:dyDescent="0.3">
      <c r="A73" s="155"/>
      <c r="B73" s="13"/>
      <c r="C73" s="13"/>
      <c r="D73" s="13" t="s">
        <v>433</v>
      </c>
      <c r="E73" s="13"/>
      <c r="F73" s="13">
        <v>0</v>
      </c>
      <c r="G73" s="159">
        <v>1999997</v>
      </c>
    </row>
    <row r="74" spans="1:22" x14ac:dyDescent="0.3">
      <c r="A74" s="151" t="s">
        <v>107</v>
      </c>
      <c r="B74" s="12"/>
      <c r="C74" s="12"/>
      <c r="D74" s="12"/>
      <c r="E74" s="12"/>
      <c r="F74" s="157">
        <f>F75</f>
        <v>7500000</v>
      </c>
      <c r="G74" s="157">
        <f>G75</f>
        <v>8052200</v>
      </c>
    </row>
    <row r="75" spans="1:22" x14ac:dyDescent="0.3">
      <c r="A75" s="153" t="s">
        <v>167</v>
      </c>
      <c r="B75" s="38"/>
      <c r="C75" s="38" t="s">
        <v>168</v>
      </c>
      <c r="D75" s="38"/>
      <c r="E75" s="13"/>
      <c r="F75" s="158">
        <f>SUM(F76)</f>
        <v>7500000</v>
      </c>
      <c r="G75" s="158">
        <f>SUM(G76)</f>
        <v>8052200</v>
      </c>
    </row>
    <row r="76" spans="1:22" x14ac:dyDescent="0.3">
      <c r="A76" s="155"/>
      <c r="B76" s="13" t="s">
        <v>188</v>
      </c>
      <c r="C76" s="13"/>
      <c r="D76" s="13" t="s">
        <v>266</v>
      </c>
      <c r="E76" s="13"/>
      <c r="F76" s="159">
        <f>F77</f>
        <v>7500000</v>
      </c>
      <c r="G76" s="159">
        <f>G77</f>
        <v>8052200</v>
      </c>
    </row>
    <row r="77" spans="1:22" x14ac:dyDescent="0.3">
      <c r="A77" s="155"/>
      <c r="B77" s="13"/>
      <c r="C77" s="13"/>
      <c r="D77" s="13"/>
      <c r="E77" s="13" t="s">
        <v>267</v>
      </c>
      <c r="F77" s="225">
        <v>7500000</v>
      </c>
      <c r="G77" s="225">
        <v>8052200</v>
      </c>
    </row>
    <row r="78" spans="1:22" x14ac:dyDescent="0.3">
      <c r="A78" s="151" t="s">
        <v>126</v>
      </c>
      <c r="B78" s="12"/>
      <c r="C78" s="12"/>
      <c r="D78" s="12"/>
      <c r="E78" s="12"/>
      <c r="F78" s="157">
        <f>F84</f>
        <v>500000</v>
      </c>
      <c r="G78" s="157">
        <f>G84+G86+G81+G79</f>
        <v>7491930</v>
      </c>
    </row>
    <row r="79" spans="1:22" s="45" customFormat="1" x14ac:dyDescent="0.3">
      <c r="A79" s="153" t="s">
        <v>167</v>
      </c>
      <c r="B79" s="38"/>
      <c r="C79" s="38" t="s">
        <v>168</v>
      </c>
      <c r="D79" s="38"/>
      <c r="E79" s="13"/>
      <c r="F79" s="158">
        <v>0</v>
      </c>
      <c r="G79" s="158">
        <f>G80</f>
        <v>996092</v>
      </c>
    </row>
    <row r="80" spans="1:22" s="45" customFormat="1" x14ac:dyDescent="0.3">
      <c r="A80" s="155"/>
      <c r="B80" s="13" t="s">
        <v>188</v>
      </c>
      <c r="C80" s="13"/>
      <c r="D80" s="13" t="s">
        <v>452</v>
      </c>
      <c r="E80" s="13"/>
      <c r="F80" s="225">
        <v>0</v>
      </c>
      <c r="G80" s="225">
        <v>996092</v>
      </c>
    </row>
    <row r="81" spans="1:7" s="45" customFormat="1" x14ac:dyDescent="0.3">
      <c r="A81" s="153" t="s">
        <v>191</v>
      </c>
      <c r="B81" s="38"/>
      <c r="C81" s="38" t="s">
        <v>192</v>
      </c>
      <c r="D81" s="38"/>
      <c r="E81" s="13"/>
      <c r="F81" s="158">
        <f>SUM(F82)</f>
        <v>0</v>
      </c>
      <c r="G81" s="158">
        <f>SUM(G82)</f>
        <v>5035338</v>
      </c>
    </row>
    <row r="82" spans="1:7" s="45" customFormat="1" x14ac:dyDescent="0.3">
      <c r="A82" s="155"/>
      <c r="B82" s="38" t="s">
        <v>193</v>
      </c>
      <c r="C82" s="38"/>
      <c r="D82" s="38" t="s">
        <v>194</v>
      </c>
      <c r="E82" s="38"/>
      <c r="F82" s="13">
        <v>0</v>
      </c>
      <c r="G82" s="159">
        <f>G83</f>
        <v>5035338</v>
      </c>
    </row>
    <row r="83" spans="1:7" s="45" customFormat="1" x14ac:dyDescent="0.3">
      <c r="A83" s="155"/>
      <c r="B83" s="13"/>
      <c r="C83" s="13"/>
      <c r="D83" s="13" t="s">
        <v>444</v>
      </c>
      <c r="E83" s="13"/>
      <c r="F83" s="13">
        <v>0</v>
      </c>
      <c r="G83" s="159">
        <v>5035338</v>
      </c>
    </row>
    <row r="84" spans="1:7" x14ac:dyDescent="0.3">
      <c r="A84" s="153" t="s">
        <v>207</v>
      </c>
      <c r="B84" s="38"/>
      <c r="C84" s="38" t="s">
        <v>208</v>
      </c>
      <c r="D84" s="38"/>
      <c r="E84" s="38"/>
      <c r="F84" s="158">
        <f>SUM(F85:F85)</f>
        <v>500000</v>
      </c>
      <c r="G84" s="158">
        <f>SUM(G85:G85)</f>
        <v>700000</v>
      </c>
    </row>
    <row r="85" spans="1:7" ht="15" customHeight="1" x14ac:dyDescent="0.3">
      <c r="A85" s="155"/>
      <c r="B85" s="13"/>
      <c r="C85" s="13" t="s">
        <v>209</v>
      </c>
      <c r="D85" s="13" t="s">
        <v>263</v>
      </c>
      <c r="E85" s="13"/>
      <c r="F85" s="159">
        <v>500000</v>
      </c>
      <c r="G85" s="159">
        <v>700000</v>
      </c>
    </row>
    <row r="86" spans="1:7" s="45" customFormat="1" x14ac:dyDescent="0.3">
      <c r="A86" s="153" t="s">
        <v>220</v>
      </c>
      <c r="B86" s="38"/>
      <c r="C86" s="38" t="s">
        <v>431</v>
      </c>
      <c r="D86" s="38"/>
      <c r="E86" s="38"/>
      <c r="F86" s="315">
        <f>F87</f>
        <v>0</v>
      </c>
      <c r="G86" s="315">
        <f>G87</f>
        <v>760500</v>
      </c>
    </row>
    <row r="87" spans="1:7" s="45" customFormat="1" x14ac:dyDescent="0.3">
      <c r="A87" s="155"/>
      <c r="B87" s="13"/>
      <c r="C87" s="13" t="s">
        <v>222</v>
      </c>
      <c r="D87" s="13" t="s">
        <v>432</v>
      </c>
      <c r="E87" s="13"/>
      <c r="F87" s="314">
        <v>0</v>
      </c>
      <c r="G87" s="159">
        <v>760500</v>
      </c>
    </row>
    <row r="88" spans="1:7" s="45" customFormat="1" x14ac:dyDescent="0.3">
      <c r="A88" s="151" t="s">
        <v>385</v>
      </c>
      <c r="B88" s="12"/>
      <c r="C88" s="12"/>
      <c r="D88" s="12"/>
      <c r="E88" s="12"/>
      <c r="F88" s="234">
        <f>F89</f>
        <v>4950000</v>
      </c>
      <c r="G88" s="247">
        <f>G89</f>
        <v>4950000</v>
      </c>
    </row>
    <row r="89" spans="1:7" s="45" customFormat="1" x14ac:dyDescent="0.3">
      <c r="A89" s="232" t="s">
        <v>223</v>
      </c>
      <c r="B89" s="233"/>
      <c r="C89" s="233" t="s">
        <v>224</v>
      </c>
      <c r="D89" s="233"/>
      <c r="E89" s="233"/>
      <c r="F89" s="159">
        <f>F90</f>
        <v>4950000</v>
      </c>
      <c r="G89" s="159">
        <f>G90</f>
        <v>4950000</v>
      </c>
    </row>
    <row r="90" spans="1:7" s="45" customFormat="1" ht="22.5" customHeight="1" x14ac:dyDescent="0.3">
      <c r="A90" s="155"/>
      <c r="B90" s="13" t="s">
        <v>225</v>
      </c>
      <c r="C90" s="13"/>
      <c r="D90" s="363" t="s">
        <v>392</v>
      </c>
      <c r="E90" s="364"/>
      <c r="F90" s="159">
        <v>4950000</v>
      </c>
      <c r="G90" s="159">
        <v>4950000</v>
      </c>
    </row>
    <row r="91" spans="1:7" x14ac:dyDescent="0.3">
      <c r="A91" s="151" t="s">
        <v>268</v>
      </c>
      <c r="B91" s="12"/>
      <c r="C91" s="12"/>
      <c r="D91" s="12"/>
      <c r="E91" s="56"/>
      <c r="F91" s="157">
        <f>F92</f>
        <v>600000</v>
      </c>
      <c r="G91" s="157">
        <f>G92</f>
        <v>961150</v>
      </c>
    </row>
    <row r="92" spans="1:7" x14ac:dyDescent="0.3">
      <c r="A92" s="153" t="s">
        <v>207</v>
      </c>
      <c r="B92" s="38"/>
      <c r="C92" s="38" t="s">
        <v>208</v>
      </c>
      <c r="D92" s="38"/>
      <c r="E92" s="38"/>
      <c r="F92" s="159">
        <f>SUM(F93:F93)</f>
        <v>600000</v>
      </c>
      <c r="G92" s="159">
        <f>SUM(G93:G93)</f>
        <v>961150</v>
      </c>
    </row>
    <row r="93" spans="1:7" x14ac:dyDescent="0.3">
      <c r="A93" s="155"/>
      <c r="B93" s="13"/>
      <c r="C93" s="13" t="s">
        <v>216</v>
      </c>
      <c r="D93" s="13" t="s">
        <v>269</v>
      </c>
      <c r="E93" s="13"/>
      <c r="F93" s="159">
        <v>600000</v>
      </c>
      <c r="G93" s="159">
        <v>961150</v>
      </c>
    </row>
    <row r="94" spans="1:7" x14ac:dyDescent="0.3">
      <c r="A94" s="156"/>
      <c r="B94" s="37"/>
      <c r="C94" s="37" t="s">
        <v>234</v>
      </c>
      <c r="D94" s="37"/>
      <c r="E94" s="37"/>
      <c r="F94" s="157">
        <f>F11+F27+F36+F39+F51+F59+F74+F78+F91+F56+F88</f>
        <v>173046052</v>
      </c>
      <c r="G94" s="157">
        <f>G11+G27+G36+G39+G51+G59+G74+G78+G91+G56+G88+G70</f>
        <v>258376875</v>
      </c>
    </row>
    <row r="95" spans="1:7" x14ac:dyDescent="0.3">
      <c r="A95" s="160" t="s">
        <v>167</v>
      </c>
      <c r="B95" s="57"/>
      <c r="C95" s="57" t="s">
        <v>168</v>
      </c>
      <c r="D95" s="57"/>
      <c r="E95" s="58"/>
      <c r="F95" s="161">
        <f>F40+F57+F75+F12</f>
        <v>91651052</v>
      </c>
      <c r="G95" s="161">
        <f>G40+G57+G75+G12+G79+G60</f>
        <v>109723733</v>
      </c>
    </row>
    <row r="96" spans="1:7" x14ac:dyDescent="0.3">
      <c r="A96" s="160" t="s">
        <v>191</v>
      </c>
      <c r="B96" s="57"/>
      <c r="C96" s="57" t="s">
        <v>192</v>
      </c>
      <c r="D96" s="57"/>
      <c r="E96" s="57"/>
      <c r="F96" s="161">
        <f>F49</f>
        <v>0</v>
      </c>
      <c r="G96" s="161">
        <f>G49+G71+G81+G62+G14</f>
        <v>36330930</v>
      </c>
    </row>
    <row r="97" spans="1:7" x14ac:dyDescent="0.3">
      <c r="A97" s="160" t="s">
        <v>195</v>
      </c>
      <c r="B97" s="57"/>
      <c r="C97" s="57" t="s">
        <v>196</v>
      </c>
      <c r="D97" s="57"/>
      <c r="E97" s="57"/>
      <c r="F97" s="161">
        <f>F28</f>
        <v>26700000</v>
      </c>
      <c r="G97" s="161">
        <f>G28</f>
        <v>55852642</v>
      </c>
    </row>
    <row r="98" spans="1:7" x14ac:dyDescent="0.3">
      <c r="A98" s="160" t="s">
        <v>207</v>
      </c>
      <c r="B98" s="57"/>
      <c r="C98" s="57" t="s">
        <v>208</v>
      </c>
      <c r="D98" s="57"/>
      <c r="E98" s="57"/>
      <c r="F98" s="161">
        <f>F17+F37+F65+F84+F92</f>
        <v>5750000</v>
      </c>
      <c r="G98" s="161">
        <f>G17+G37+G65+G84+G92</f>
        <v>6347853</v>
      </c>
    </row>
    <row r="99" spans="1:7" x14ac:dyDescent="0.3">
      <c r="A99" s="160" t="s">
        <v>218</v>
      </c>
      <c r="B99" s="57"/>
      <c r="C99" s="57" t="s">
        <v>219</v>
      </c>
      <c r="D99" s="57"/>
      <c r="E99" s="57"/>
      <c r="F99" s="161"/>
      <c r="G99" s="161">
        <f>G23</f>
        <v>30000</v>
      </c>
    </row>
    <row r="100" spans="1:7" x14ac:dyDescent="0.3">
      <c r="A100" s="160" t="s">
        <v>220</v>
      </c>
      <c r="B100" s="57"/>
      <c r="C100" s="57" t="s">
        <v>221</v>
      </c>
      <c r="D100" s="57"/>
      <c r="E100" s="57"/>
      <c r="F100" s="161">
        <v>0</v>
      </c>
      <c r="G100" s="161">
        <f>G86</f>
        <v>760500</v>
      </c>
    </row>
    <row r="101" spans="1:7" x14ac:dyDescent="0.3">
      <c r="A101" s="160" t="s">
        <v>223</v>
      </c>
      <c r="B101" s="57"/>
      <c r="C101" s="57" t="s">
        <v>224</v>
      </c>
      <c r="D101" s="57"/>
      <c r="E101" s="57"/>
      <c r="F101" s="161">
        <f>F68+F89</f>
        <v>9945000</v>
      </c>
      <c r="G101" s="161">
        <f>G68+G89+G25</f>
        <v>9992900</v>
      </c>
    </row>
    <row r="102" spans="1:7" x14ac:dyDescent="0.3">
      <c r="A102" s="160" t="s">
        <v>226</v>
      </c>
      <c r="B102" s="57"/>
      <c r="C102" s="57" t="s">
        <v>227</v>
      </c>
      <c r="D102" s="57"/>
      <c r="E102" s="57"/>
      <c r="F102" s="161">
        <f>F51</f>
        <v>39000000</v>
      </c>
      <c r="G102" s="161">
        <f>G51</f>
        <v>39338317</v>
      </c>
    </row>
    <row r="103" spans="1:7" x14ac:dyDescent="0.3">
      <c r="A103" s="254"/>
      <c r="B103" s="255"/>
      <c r="C103" s="256" t="s">
        <v>234</v>
      </c>
      <c r="D103" s="255"/>
      <c r="E103" s="255"/>
      <c r="F103" s="257">
        <f>SUM(F95:F102)</f>
        <v>173046052</v>
      </c>
      <c r="G103" s="257">
        <f>SUM(G95:G102)</f>
        <v>258376875</v>
      </c>
    </row>
    <row r="104" spans="1:7" x14ac:dyDescent="0.3">
      <c r="A104" s="250"/>
      <c r="B104" s="250"/>
      <c r="C104" s="250"/>
      <c r="D104" s="250"/>
      <c r="E104" s="250"/>
      <c r="F104" s="250"/>
      <c r="G104" s="250"/>
    </row>
    <row r="105" spans="1:7" x14ac:dyDescent="0.3">
      <c r="A105" s="250"/>
      <c r="B105" s="250"/>
      <c r="C105" s="250"/>
      <c r="D105" s="250"/>
      <c r="E105" s="250"/>
      <c r="F105" s="250"/>
      <c r="G105" s="250"/>
    </row>
  </sheetData>
  <mergeCells count="12">
    <mergeCell ref="Q66:R66"/>
    <mergeCell ref="G8:G9"/>
    <mergeCell ref="D69:E69"/>
    <mergeCell ref="D90:E90"/>
    <mergeCell ref="C12:E12"/>
    <mergeCell ref="A1:F1"/>
    <mergeCell ref="A8:E9"/>
    <mergeCell ref="F8:F9"/>
    <mergeCell ref="D2:G2"/>
    <mergeCell ref="A3:G3"/>
    <mergeCell ref="A4:G4"/>
    <mergeCell ref="A5:G5"/>
  </mergeCells>
  <pageMargins left="0.7" right="0.7" top="0.75" bottom="0.75" header="0.3" footer="0.3"/>
  <pageSetup paperSize="9" scale="95" orientation="portrait" r:id="rId1"/>
  <rowBreaks count="1" manualBreakCount="1">
    <brk id="5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zoomScaleSheetLayoutView="100" workbookViewId="0">
      <selection activeCell="H69" sqref="H69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1" customWidth="1"/>
    <col min="6" max="6" width="13.33203125" customWidth="1"/>
    <col min="7" max="7" width="15" customWidth="1"/>
    <col min="8" max="8" width="13.109375" customWidth="1"/>
  </cols>
  <sheetData>
    <row r="1" spans="1:8" x14ac:dyDescent="0.3">
      <c r="A1" s="349"/>
      <c r="B1" s="350"/>
      <c r="C1" s="350"/>
      <c r="D1" s="350"/>
      <c r="E1" s="350"/>
      <c r="F1" s="350"/>
      <c r="G1" s="350"/>
    </row>
    <row r="2" spans="1:8" x14ac:dyDescent="0.3">
      <c r="A2" s="223"/>
      <c r="B2" s="223"/>
      <c r="C2" s="223"/>
      <c r="D2" s="223"/>
      <c r="E2" s="368" t="s">
        <v>458</v>
      </c>
      <c r="F2" s="368"/>
      <c r="G2" s="368"/>
      <c r="H2" s="368"/>
    </row>
    <row r="3" spans="1:8" x14ac:dyDescent="0.3">
      <c r="A3" s="359" t="s">
        <v>0</v>
      </c>
      <c r="B3" s="359"/>
      <c r="C3" s="359"/>
      <c r="D3" s="359"/>
      <c r="E3" s="359"/>
      <c r="F3" s="359"/>
      <c r="G3" s="359"/>
      <c r="H3" s="359"/>
    </row>
    <row r="4" spans="1:8" x14ac:dyDescent="0.3">
      <c r="A4" s="359" t="s">
        <v>372</v>
      </c>
      <c r="B4" s="359"/>
      <c r="C4" s="359"/>
      <c r="D4" s="359"/>
      <c r="E4" s="359"/>
      <c r="F4" s="359"/>
      <c r="G4" s="359"/>
      <c r="H4" s="359"/>
    </row>
    <row r="5" spans="1:8" x14ac:dyDescent="0.3">
      <c r="A5" s="359" t="s">
        <v>164</v>
      </c>
      <c r="B5" s="359"/>
      <c r="C5" s="359"/>
      <c r="D5" s="359"/>
      <c r="E5" s="359"/>
      <c r="F5" s="359"/>
      <c r="G5" s="359"/>
      <c r="H5" s="359"/>
    </row>
    <row r="6" spans="1:8" ht="16.2" thickBot="1" x14ac:dyDescent="0.35">
      <c r="A6" s="223"/>
      <c r="B6" s="223"/>
      <c r="C6" s="223"/>
      <c r="D6" s="223"/>
      <c r="E6" s="149"/>
      <c r="F6" s="149"/>
      <c r="G6" s="222" t="s">
        <v>1</v>
      </c>
    </row>
    <row r="7" spans="1:8" x14ac:dyDescent="0.3">
      <c r="A7" s="372" t="s">
        <v>165</v>
      </c>
      <c r="B7" s="352"/>
      <c r="C7" s="352"/>
      <c r="D7" s="352"/>
      <c r="E7" s="352"/>
      <c r="F7" s="353"/>
      <c r="G7" s="371" t="s">
        <v>166</v>
      </c>
      <c r="H7" s="371" t="s">
        <v>426</v>
      </c>
    </row>
    <row r="8" spans="1:8" x14ac:dyDescent="0.3">
      <c r="A8" s="354"/>
      <c r="B8" s="350"/>
      <c r="C8" s="350"/>
      <c r="D8" s="350"/>
      <c r="E8" s="350"/>
      <c r="F8" s="356"/>
      <c r="G8" s="358"/>
      <c r="H8" s="358"/>
    </row>
    <row r="9" spans="1:8" x14ac:dyDescent="0.3">
      <c r="A9" s="354"/>
      <c r="B9" s="355"/>
      <c r="C9" s="355"/>
      <c r="D9" s="355"/>
      <c r="E9" s="355"/>
      <c r="F9" s="356"/>
      <c r="G9" s="358"/>
      <c r="H9" s="358"/>
    </row>
    <row r="10" spans="1:8" x14ac:dyDescent="0.3">
      <c r="A10" s="150"/>
      <c r="B10" s="36"/>
      <c r="C10" s="36"/>
      <c r="D10" s="36"/>
      <c r="E10" s="36"/>
      <c r="F10" s="36"/>
      <c r="G10" s="54"/>
      <c r="H10" s="54"/>
    </row>
    <row r="11" spans="1:8" x14ac:dyDescent="0.3">
      <c r="A11" s="156" t="s">
        <v>167</v>
      </c>
      <c r="B11" s="37"/>
      <c r="C11" s="37" t="s">
        <v>168</v>
      </c>
      <c r="D11" s="37"/>
      <c r="E11" s="37"/>
      <c r="F11" s="2"/>
      <c r="G11" s="152">
        <f>G12+G26+G28</f>
        <v>91651052</v>
      </c>
      <c r="H11" s="152">
        <f>H12+H26+H28</f>
        <v>109723733</v>
      </c>
    </row>
    <row r="12" spans="1:8" x14ac:dyDescent="0.3">
      <c r="A12" s="155"/>
      <c r="B12" s="38" t="s">
        <v>169</v>
      </c>
      <c r="C12" s="38"/>
      <c r="D12" s="38" t="s">
        <v>170</v>
      </c>
      <c r="E12" s="38"/>
      <c r="F12" s="13"/>
      <c r="G12" s="158">
        <f>SUM(G13:G25)</f>
        <v>62540427</v>
      </c>
      <c r="H12" s="158">
        <f>SUM(H13:H25)</f>
        <v>98162421</v>
      </c>
    </row>
    <row r="13" spans="1:8" x14ac:dyDescent="0.3">
      <c r="A13" s="153"/>
      <c r="B13" s="38"/>
      <c r="C13" s="13" t="s">
        <v>171</v>
      </c>
      <c r="D13" s="13" t="s">
        <v>172</v>
      </c>
      <c r="E13" s="13"/>
      <c r="F13" s="13"/>
      <c r="G13" s="159">
        <v>12842624</v>
      </c>
      <c r="H13" s="159">
        <f>F14+F15+F16+F17+F18+F19</f>
        <v>12881048</v>
      </c>
    </row>
    <row r="14" spans="1:8" x14ac:dyDescent="0.3">
      <c r="A14" s="153"/>
      <c r="B14" s="38"/>
      <c r="C14" s="13"/>
      <c r="D14" s="13"/>
      <c r="E14" s="13" t="s">
        <v>173</v>
      </c>
      <c r="F14" s="13">
        <v>1915200</v>
      </c>
      <c r="G14" s="159"/>
      <c r="H14" s="159"/>
    </row>
    <row r="15" spans="1:8" x14ac:dyDescent="0.3">
      <c r="A15" s="153"/>
      <c r="B15" s="38"/>
      <c r="C15" s="13"/>
      <c r="D15" s="13"/>
      <c r="E15" s="13" t="s">
        <v>174</v>
      </c>
      <c r="F15" s="13">
        <v>4736000</v>
      </c>
      <c r="G15" s="159"/>
      <c r="H15" s="159"/>
    </row>
    <row r="16" spans="1:8" x14ac:dyDescent="0.3">
      <c r="A16" s="153"/>
      <c r="B16" s="38"/>
      <c r="C16" s="13"/>
      <c r="D16" s="13"/>
      <c r="E16" s="13" t="s">
        <v>175</v>
      </c>
      <c r="F16" s="13">
        <v>379293</v>
      </c>
      <c r="G16" s="159"/>
      <c r="H16" s="159"/>
    </row>
    <row r="17" spans="1:8" x14ac:dyDescent="0.3">
      <c r="A17" s="153"/>
      <c r="B17" s="38"/>
      <c r="C17" s="13"/>
      <c r="D17" s="13"/>
      <c r="E17" s="13" t="s">
        <v>176</v>
      </c>
      <c r="F17" s="13">
        <v>1128705</v>
      </c>
      <c r="G17" s="159"/>
      <c r="H17" s="159"/>
    </row>
    <row r="18" spans="1:8" x14ac:dyDescent="0.3">
      <c r="A18" s="153"/>
      <c r="B18" s="38"/>
      <c r="C18" s="13"/>
      <c r="D18" s="13"/>
      <c r="E18" s="13" t="s">
        <v>177</v>
      </c>
      <c r="F18" s="13">
        <v>4500000</v>
      </c>
      <c r="G18" s="159"/>
      <c r="H18" s="159"/>
    </row>
    <row r="19" spans="1:8" x14ac:dyDescent="0.3">
      <c r="A19" s="153"/>
      <c r="B19" s="38"/>
      <c r="C19" s="13"/>
      <c r="D19" s="13"/>
      <c r="E19" s="13" t="s">
        <v>178</v>
      </c>
      <c r="F19" s="13">
        <v>221850</v>
      </c>
      <c r="G19" s="159"/>
      <c r="H19" s="159"/>
    </row>
    <row r="20" spans="1:8" x14ac:dyDescent="0.3">
      <c r="A20" s="155"/>
      <c r="B20" s="13"/>
      <c r="C20" s="13" t="s">
        <v>179</v>
      </c>
      <c r="D20" s="13" t="s">
        <v>180</v>
      </c>
      <c r="E20" s="13"/>
      <c r="F20" s="13"/>
      <c r="G20" s="159">
        <v>33488570</v>
      </c>
      <c r="H20" s="159">
        <v>37106920</v>
      </c>
    </row>
    <row r="21" spans="1:8" x14ac:dyDescent="0.3">
      <c r="A21" s="155"/>
      <c r="B21" s="13"/>
      <c r="C21" s="13" t="s">
        <v>181</v>
      </c>
      <c r="D21" s="13" t="s">
        <v>442</v>
      </c>
      <c r="E21" s="13"/>
      <c r="F21" s="13"/>
      <c r="G21" s="159">
        <v>4479000</v>
      </c>
      <c r="H21" s="159">
        <v>4901315</v>
      </c>
    </row>
    <row r="22" spans="1:8" s="45" customFormat="1" x14ac:dyDescent="0.3">
      <c r="A22" s="155"/>
      <c r="B22" s="13"/>
      <c r="C22" s="13" t="s">
        <v>410</v>
      </c>
      <c r="D22" s="13" t="s">
        <v>411</v>
      </c>
      <c r="E22" s="13"/>
      <c r="F22" s="13"/>
      <c r="G22" s="159">
        <v>9460233</v>
      </c>
      <c r="H22" s="159">
        <v>11215540</v>
      </c>
    </row>
    <row r="23" spans="1:8" x14ac:dyDescent="0.3">
      <c r="A23" s="155"/>
      <c r="B23" s="13"/>
      <c r="C23" s="13" t="s">
        <v>182</v>
      </c>
      <c r="D23" s="13" t="s">
        <v>183</v>
      </c>
      <c r="E23" s="13"/>
      <c r="F23" s="13"/>
      <c r="G23" s="159">
        <v>2270000</v>
      </c>
      <c r="H23" s="159">
        <v>2270000</v>
      </c>
    </row>
    <row r="24" spans="1:8" x14ac:dyDescent="0.3">
      <c r="A24" s="155"/>
      <c r="B24" s="13"/>
      <c r="C24" s="13" t="s">
        <v>184</v>
      </c>
      <c r="D24" s="13" t="s">
        <v>421</v>
      </c>
      <c r="E24" s="13"/>
      <c r="F24" s="13"/>
      <c r="G24" s="159">
        <v>0</v>
      </c>
      <c r="H24" s="159">
        <v>27150788</v>
      </c>
    </row>
    <row r="25" spans="1:8" s="45" customFormat="1" x14ac:dyDescent="0.3">
      <c r="A25" s="155"/>
      <c r="B25" s="13"/>
      <c r="C25" s="13" t="s">
        <v>258</v>
      </c>
      <c r="D25" s="13" t="s">
        <v>420</v>
      </c>
      <c r="E25" s="13"/>
      <c r="F25" s="13"/>
      <c r="G25" s="159"/>
      <c r="H25" s="159">
        <v>2636810</v>
      </c>
    </row>
    <row r="26" spans="1:8" x14ac:dyDescent="0.3">
      <c r="A26" s="155"/>
      <c r="B26" s="38" t="s">
        <v>185</v>
      </c>
      <c r="C26" s="38"/>
      <c r="D26" s="38" t="s">
        <v>186</v>
      </c>
      <c r="E26" s="38"/>
      <c r="F26" s="13"/>
      <c r="G26" s="158">
        <f>G27</f>
        <v>0</v>
      </c>
      <c r="H26" s="158">
        <f>H27</f>
        <v>0</v>
      </c>
    </row>
    <row r="27" spans="1:8" x14ac:dyDescent="0.3">
      <c r="A27" s="155"/>
      <c r="B27" s="13"/>
      <c r="C27" s="13"/>
      <c r="D27" s="13"/>
      <c r="E27" s="13" t="s">
        <v>187</v>
      </c>
      <c r="F27" s="13"/>
      <c r="G27" s="159">
        <v>0</v>
      </c>
      <c r="H27" s="159">
        <v>0</v>
      </c>
    </row>
    <row r="28" spans="1:8" x14ac:dyDescent="0.3">
      <c r="A28" s="155"/>
      <c r="B28" s="38" t="s">
        <v>188</v>
      </c>
      <c r="C28" s="38"/>
      <c r="D28" s="38" t="s">
        <v>189</v>
      </c>
      <c r="E28" s="38"/>
      <c r="F28" s="13"/>
      <c r="G28" s="158">
        <f>G29+G31+G33</f>
        <v>29110625</v>
      </c>
      <c r="H28" s="158">
        <f>H29+H31+H33+H32+H30</f>
        <v>11561312</v>
      </c>
    </row>
    <row r="29" spans="1:8" x14ac:dyDescent="0.3">
      <c r="A29" s="155"/>
      <c r="B29" s="39"/>
      <c r="C29" s="39"/>
      <c r="D29" s="39"/>
      <c r="E29" s="40" t="s">
        <v>190</v>
      </c>
      <c r="F29" s="13"/>
      <c r="G29" s="225">
        <v>1610625</v>
      </c>
      <c r="H29" s="225">
        <v>2387470</v>
      </c>
    </row>
    <row r="30" spans="1:8" s="45" customFormat="1" x14ac:dyDescent="0.3">
      <c r="A30" s="155"/>
      <c r="B30" s="39"/>
      <c r="C30" s="39"/>
      <c r="D30" s="246"/>
      <c r="E30" s="40" t="s">
        <v>469</v>
      </c>
      <c r="F30" s="13"/>
      <c r="G30" s="225"/>
      <c r="H30" s="225">
        <v>125550</v>
      </c>
    </row>
    <row r="31" spans="1:8" x14ac:dyDescent="0.3">
      <c r="A31" s="155"/>
      <c r="B31" s="13"/>
      <c r="C31" s="13"/>
      <c r="D31" s="243"/>
      <c r="E31" s="13" t="s">
        <v>468</v>
      </c>
      <c r="F31" s="13"/>
      <c r="G31" s="225">
        <v>7500000</v>
      </c>
      <c r="H31" s="225">
        <v>8052200</v>
      </c>
    </row>
    <row r="32" spans="1:8" s="45" customFormat="1" x14ac:dyDescent="0.3">
      <c r="A32" s="155"/>
      <c r="B32" s="13"/>
      <c r="C32" s="13"/>
      <c r="D32" s="321"/>
      <c r="E32" s="13" t="s">
        <v>443</v>
      </c>
      <c r="F32" s="13"/>
      <c r="G32" s="225"/>
      <c r="H32" s="225">
        <v>996092</v>
      </c>
    </row>
    <row r="33" spans="1:8" s="45" customFormat="1" ht="15.75" customHeight="1" x14ac:dyDescent="0.3">
      <c r="A33" s="155"/>
      <c r="B33" s="13"/>
      <c r="C33" s="13"/>
      <c r="D33" s="243"/>
      <c r="E33" s="224" t="s">
        <v>374</v>
      </c>
      <c r="F33" s="13"/>
      <c r="G33" s="225">
        <v>20000000</v>
      </c>
      <c r="H33" s="225">
        <v>0</v>
      </c>
    </row>
    <row r="34" spans="1:8" x14ac:dyDescent="0.3">
      <c r="A34" s="156" t="s">
        <v>191</v>
      </c>
      <c r="B34" s="37"/>
      <c r="C34" s="37" t="s">
        <v>192</v>
      </c>
      <c r="D34" s="37"/>
      <c r="E34" s="37"/>
      <c r="F34" s="37"/>
      <c r="G34" s="157">
        <f>G35</f>
        <v>0</v>
      </c>
      <c r="H34" s="157">
        <f>H35</f>
        <v>36330930</v>
      </c>
    </row>
    <row r="35" spans="1:8" x14ac:dyDescent="0.3">
      <c r="A35" s="155"/>
      <c r="B35" s="38" t="s">
        <v>193</v>
      </c>
      <c r="C35" s="38"/>
      <c r="D35" s="38" t="s">
        <v>194</v>
      </c>
      <c r="E35" s="38"/>
      <c r="F35" s="13"/>
      <c r="G35" s="158">
        <f>G39</f>
        <v>0</v>
      </c>
      <c r="H35" s="158">
        <f>H39+H36+H37+H38</f>
        <v>36330930</v>
      </c>
    </row>
    <row r="36" spans="1:8" s="45" customFormat="1" x14ac:dyDescent="0.3">
      <c r="A36" s="155"/>
      <c r="B36" s="38"/>
      <c r="C36" s="38"/>
      <c r="D36" s="13" t="s">
        <v>444</v>
      </c>
      <c r="E36" s="38"/>
      <c r="F36" s="13"/>
      <c r="G36" s="158"/>
      <c r="H36" s="159">
        <v>5035338</v>
      </c>
    </row>
    <row r="37" spans="1:8" s="45" customFormat="1" x14ac:dyDescent="0.3">
      <c r="A37" s="155"/>
      <c r="B37" s="38"/>
      <c r="C37" s="38"/>
      <c r="D37" s="13" t="s">
        <v>445</v>
      </c>
      <c r="E37" s="38"/>
      <c r="F37" s="13"/>
      <c r="G37" s="158"/>
      <c r="H37" s="159">
        <v>9295595</v>
      </c>
    </row>
    <row r="38" spans="1:8" s="45" customFormat="1" x14ac:dyDescent="0.3">
      <c r="A38" s="155"/>
      <c r="B38" s="38"/>
      <c r="C38" s="38"/>
      <c r="D38" s="13" t="s">
        <v>446</v>
      </c>
      <c r="E38" s="38"/>
      <c r="F38" s="13"/>
      <c r="G38" s="158"/>
      <c r="H38" s="159">
        <v>20000000</v>
      </c>
    </row>
    <row r="39" spans="1:8" x14ac:dyDescent="0.3">
      <c r="A39" s="155"/>
      <c r="B39" s="13"/>
      <c r="C39" s="13"/>
      <c r="D39" s="13" t="s">
        <v>433</v>
      </c>
      <c r="E39" s="13"/>
      <c r="F39" s="13"/>
      <c r="G39" s="159">
        <v>0</v>
      </c>
      <c r="H39" s="159">
        <v>1999997</v>
      </c>
    </row>
    <row r="40" spans="1:8" x14ac:dyDescent="0.3">
      <c r="A40" s="156" t="s">
        <v>195</v>
      </c>
      <c r="B40" s="37"/>
      <c r="C40" s="37" t="s">
        <v>196</v>
      </c>
      <c r="D40" s="37"/>
      <c r="E40" s="37"/>
      <c r="F40" s="37"/>
      <c r="G40" s="157">
        <f>G41+G43</f>
        <v>26700000</v>
      </c>
      <c r="H40" s="157">
        <f>H41+H43</f>
        <v>55852642</v>
      </c>
    </row>
    <row r="41" spans="1:8" x14ac:dyDescent="0.3">
      <c r="A41" s="155"/>
      <c r="B41" s="38" t="s">
        <v>197</v>
      </c>
      <c r="C41" s="38"/>
      <c r="D41" s="38" t="s">
        <v>198</v>
      </c>
      <c r="E41" s="38"/>
      <c r="F41" s="13"/>
      <c r="G41" s="158">
        <f>SUM(G42:G42)</f>
        <v>6500000</v>
      </c>
      <c r="H41" s="158">
        <f>SUM(H42:H42)</f>
        <v>6672415</v>
      </c>
    </row>
    <row r="42" spans="1:8" x14ac:dyDescent="0.3">
      <c r="A42" s="155"/>
      <c r="B42" s="13"/>
      <c r="C42" s="13"/>
      <c r="D42" s="13"/>
      <c r="E42" s="13" t="s">
        <v>253</v>
      </c>
      <c r="F42" s="13"/>
      <c r="G42" s="159">
        <v>6500000</v>
      </c>
      <c r="H42" s="159">
        <v>6672415</v>
      </c>
    </row>
    <row r="43" spans="1:8" x14ac:dyDescent="0.3">
      <c r="A43" s="153"/>
      <c r="B43" s="38" t="s">
        <v>199</v>
      </c>
      <c r="C43" s="38"/>
      <c r="D43" s="38" t="s">
        <v>200</v>
      </c>
      <c r="E43" s="38"/>
      <c r="F43" s="13"/>
      <c r="G43" s="158">
        <f>G44+G46</f>
        <v>20200000</v>
      </c>
      <c r="H43" s="158">
        <f>H44+H46</f>
        <v>49180227</v>
      </c>
    </row>
    <row r="44" spans="1:8" x14ac:dyDescent="0.3">
      <c r="A44" s="153"/>
      <c r="B44" s="13"/>
      <c r="C44" s="13" t="s">
        <v>201</v>
      </c>
      <c r="D44" s="13" t="s">
        <v>202</v>
      </c>
      <c r="E44" s="13"/>
      <c r="F44" s="13"/>
      <c r="G44" s="159">
        <f>G45</f>
        <v>20000000</v>
      </c>
      <c r="H44" s="159">
        <f>H45</f>
        <v>48980227</v>
      </c>
    </row>
    <row r="45" spans="1:8" x14ac:dyDescent="0.3">
      <c r="A45" s="153"/>
      <c r="B45" s="13"/>
      <c r="C45" s="13"/>
      <c r="D45" s="13"/>
      <c r="E45" s="13" t="s">
        <v>203</v>
      </c>
      <c r="F45" s="13"/>
      <c r="G45" s="159">
        <v>20000000</v>
      </c>
      <c r="H45" s="159">
        <v>48980227</v>
      </c>
    </row>
    <row r="46" spans="1:8" x14ac:dyDescent="0.3">
      <c r="A46" s="153"/>
      <c r="B46" s="13"/>
      <c r="C46" s="13" t="s">
        <v>204</v>
      </c>
      <c r="D46" s="13" t="s">
        <v>205</v>
      </c>
      <c r="E46" s="13"/>
      <c r="F46" s="13"/>
      <c r="G46" s="159">
        <f>SUM(G47:G47)</f>
        <v>200000</v>
      </c>
      <c r="H46" s="159">
        <f>SUM(H47:H47)</f>
        <v>200000</v>
      </c>
    </row>
    <row r="47" spans="1:8" x14ac:dyDescent="0.3">
      <c r="A47" s="155"/>
      <c r="B47" s="38" t="s">
        <v>418</v>
      </c>
      <c r="C47" s="13"/>
      <c r="D47" s="13" t="s">
        <v>206</v>
      </c>
      <c r="E47" s="244"/>
      <c r="F47" s="13"/>
      <c r="G47" s="159">
        <v>200000</v>
      </c>
      <c r="H47" s="159">
        <v>200000</v>
      </c>
    </row>
    <row r="48" spans="1:8" x14ac:dyDescent="0.3">
      <c r="A48" s="156" t="s">
        <v>207</v>
      </c>
      <c r="B48" s="37"/>
      <c r="C48" s="37" t="s">
        <v>208</v>
      </c>
      <c r="D48" s="37"/>
      <c r="E48" s="37"/>
      <c r="F48" s="2"/>
      <c r="G48" s="152">
        <f>G49+G50+G54+G55</f>
        <v>5750000</v>
      </c>
      <c r="H48" s="152">
        <f>H49+H50+H54+H55+H56+H57</f>
        <v>6347853</v>
      </c>
    </row>
    <row r="49" spans="1:8" x14ac:dyDescent="0.3">
      <c r="A49" s="155"/>
      <c r="B49" s="13"/>
      <c r="C49" s="13" t="s">
        <v>209</v>
      </c>
      <c r="D49" s="13" t="s">
        <v>210</v>
      </c>
      <c r="E49" s="13"/>
      <c r="F49" s="13"/>
      <c r="G49" s="225">
        <v>150000</v>
      </c>
      <c r="H49" s="225">
        <v>150000</v>
      </c>
    </row>
    <row r="50" spans="1:8" x14ac:dyDescent="0.3">
      <c r="A50" s="155"/>
      <c r="B50" s="13"/>
      <c r="C50" s="13" t="s">
        <v>209</v>
      </c>
      <c r="D50" s="13" t="s">
        <v>210</v>
      </c>
      <c r="E50" s="13"/>
      <c r="F50" s="13"/>
      <c r="G50" s="225">
        <f>G52+G53+G51</f>
        <v>2000000</v>
      </c>
      <c r="H50" s="225">
        <f>H52+H53+H51</f>
        <v>2200000</v>
      </c>
    </row>
    <row r="51" spans="1:8" x14ac:dyDescent="0.3">
      <c r="A51" s="155"/>
      <c r="B51" s="13"/>
      <c r="C51" s="13"/>
      <c r="D51" s="13"/>
      <c r="E51" s="13" t="s">
        <v>211</v>
      </c>
      <c r="F51" s="13"/>
      <c r="G51" s="225">
        <v>900000</v>
      </c>
      <c r="H51" s="225">
        <v>900000</v>
      </c>
    </row>
    <row r="52" spans="1:8" x14ac:dyDescent="0.3">
      <c r="A52" s="155"/>
      <c r="B52" s="13"/>
      <c r="C52" s="13"/>
      <c r="D52" s="13"/>
      <c r="E52" s="13" t="s">
        <v>212</v>
      </c>
      <c r="F52" s="13"/>
      <c r="G52" s="225">
        <v>600000</v>
      </c>
      <c r="H52" s="225">
        <v>800000</v>
      </c>
    </row>
    <row r="53" spans="1:8" x14ac:dyDescent="0.3">
      <c r="A53" s="155"/>
      <c r="B53" s="13"/>
      <c r="C53" s="13"/>
      <c r="D53" s="13"/>
      <c r="E53" s="13" t="s">
        <v>213</v>
      </c>
      <c r="F53" s="13"/>
      <c r="G53" s="225">
        <v>500000</v>
      </c>
      <c r="H53" s="225">
        <v>500000</v>
      </c>
    </row>
    <row r="54" spans="1:8" x14ac:dyDescent="0.3">
      <c r="A54" s="155"/>
      <c r="B54" s="13"/>
      <c r="C54" s="13" t="s">
        <v>214</v>
      </c>
      <c r="D54" s="13" t="s">
        <v>215</v>
      </c>
      <c r="E54" s="13"/>
      <c r="F54" s="13"/>
      <c r="G54" s="225">
        <v>3000000</v>
      </c>
      <c r="H54" s="225">
        <v>3033056</v>
      </c>
    </row>
    <row r="55" spans="1:8" x14ac:dyDescent="0.3">
      <c r="A55" s="155"/>
      <c r="B55" s="13"/>
      <c r="C55" s="13" t="s">
        <v>216</v>
      </c>
      <c r="D55" s="13" t="s">
        <v>217</v>
      </c>
      <c r="E55" s="13"/>
      <c r="F55" s="13"/>
      <c r="G55" s="225">
        <v>600000</v>
      </c>
      <c r="H55" s="225">
        <v>961150</v>
      </c>
    </row>
    <row r="56" spans="1:8" s="45" customFormat="1" x14ac:dyDescent="0.3">
      <c r="A56" s="155"/>
      <c r="B56" s="13"/>
      <c r="C56" s="13" t="s">
        <v>447</v>
      </c>
      <c r="D56" s="13" t="s">
        <v>448</v>
      </c>
      <c r="E56" s="13"/>
      <c r="F56" s="13"/>
      <c r="G56" s="225">
        <v>0</v>
      </c>
      <c r="H56" s="225">
        <v>45</v>
      </c>
    </row>
    <row r="57" spans="1:8" s="45" customFormat="1" x14ac:dyDescent="0.3">
      <c r="A57" s="155"/>
      <c r="B57" s="13"/>
      <c r="C57" s="13" t="s">
        <v>449</v>
      </c>
      <c r="D57" s="13" t="s">
        <v>450</v>
      </c>
      <c r="E57" s="13"/>
      <c r="F57" s="13"/>
      <c r="G57" s="225">
        <v>0</v>
      </c>
      <c r="H57" s="225">
        <v>3602</v>
      </c>
    </row>
    <row r="58" spans="1:8" s="45" customFormat="1" x14ac:dyDescent="0.3">
      <c r="A58" s="156" t="s">
        <v>218</v>
      </c>
      <c r="B58" s="37"/>
      <c r="C58" s="37" t="s">
        <v>219</v>
      </c>
      <c r="D58" s="37"/>
      <c r="E58" s="37"/>
      <c r="F58" s="41"/>
      <c r="G58" s="152">
        <f>G59</f>
        <v>0</v>
      </c>
      <c r="H58" s="152">
        <f>H59</f>
        <v>30000</v>
      </c>
    </row>
    <row r="59" spans="1:8" s="45" customFormat="1" x14ac:dyDescent="0.3">
      <c r="A59" s="155"/>
      <c r="B59" s="13" t="s">
        <v>429</v>
      </c>
      <c r="C59" s="13"/>
      <c r="D59" s="13" t="s">
        <v>430</v>
      </c>
      <c r="E59" s="13"/>
      <c r="F59" s="13"/>
      <c r="G59" s="159">
        <v>0</v>
      </c>
      <c r="H59" s="159">
        <v>30000</v>
      </c>
    </row>
    <row r="60" spans="1:8" x14ac:dyDescent="0.3">
      <c r="A60" s="156" t="s">
        <v>220</v>
      </c>
      <c r="B60" s="37"/>
      <c r="C60" s="37" t="s">
        <v>221</v>
      </c>
      <c r="D60" s="37"/>
      <c r="E60" s="37"/>
      <c r="F60" s="41"/>
      <c r="G60" s="152">
        <f>G61</f>
        <v>0</v>
      </c>
      <c r="H60" s="152">
        <f>H61</f>
        <v>760500</v>
      </c>
    </row>
    <row r="61" spans="1:8" x14ac:dyDescent="0.3">
      <c r="A61" s="155"/>
      <c r="B61" s="13" t="s">
        <v>222</v>
      </c>
      <c r="C61" s="13"/>
      <c r="D61" s="13" t="s">
        <v>428</v>
      </c>
      <c r="E61" s="13"/>
      <c r="F61" s="13"/>
      <c r="G61" s="159">
        <v>0</v>
      </c>
      <c r="H61" s="159">
        <v>760500</v>
      </c>
    </row>
    <row r="62" spans="1:8" x14ac:dyDescent="0.3">
      <c r="A62" s="156" t="s">
        <v>223</v>
      </c>
      <c r="B62" s="37"/>
      <c r="C62" s="37" t="s">
        <v>224</v>
      </c>
      <c r="D62" s="37"/>
      <c r="E62" s="37"/>
      <c r="F62" s="37"/>
      <c r="G62" s="157">
        <f>G63</f>
        <v>9945000</v>
      </c>
      <c r="H62" s="157">
        <f>H63+H64</f>
        <v>9992900</v>
      </c>
    </row>
    <row r="63" spans="1:8" ht="30" customHeight="1" x14ac:dyDescent="0.3">
      <c r="A63" s="155"/>
      <c r="B63" s="13" t="s">
        <v>225</v>
      </c>
      <c r="C63" s="13"/>
      <c r="D63" s="363" t="s">
        <v>390</v>
      </c>
      <c r="E63" s="364"/>
      <c r="F63" s="13"/>
      <c r="G63" s="159">
        <v>9945000</v>
      </c>
      <c r="H63" s="159">
        <v>9945000</v>
      </c>
    </row>
    <row r="64" spans="1:8" s="45" customFormat="1" ht="19.5" customHeight="1" x14ac:dyDescent="0.3">
      <c r="A64" s="155"/>
      <c r="B64" s="13"/>
      <c r="C64" s="13"/>
      <c r="D64" s="369" t="s">
        <v>451</v>
      </c>
      <c r="E64" s="370"/>
      <c r="F64" s="13"/>
      <c r="G64" s="159"/>
      <c r="H64" s="159">
        <v>47900</v>
      </c>
    </row>
    <row r="65" spans="1:8" x14ac:dyDescent="0.3">
      <c r="A65" s="156" t="s">
        <v>226</v>
      </c>
      <c r="B65" s="37"/>
      <c r="C65" s="37" t="s">
        <v>227</v>
      </c>
      <c r="D65" s="37"/>
      <c r="E65" s="37"/>
      <c r="F65" s="41"/>
      <c r="G65" s="152">
        <f>G66</f>
        <v>39000000</v>
      </c>
      <c r="H65" s="152">
        <f>H66</f>
        <v>39338317</v>
      </c>
    </row>
    <row r="66" spans="1:8" x14ac:dyDescent="0.3">
      <c r="A66" s="155"/>
      <c r="B66" s="38" t="s">
        <v>228</v>
      </c>
      <c r="C66" s="38"/>
      <c r="D66" s="38" t="s">
        <v>229</v>
      </c>
      <c r="E66" s="38"/>
      <c r="F66" s="42"/>
      <c r="G66" s="174">
        <f>G67+G68</f>
        <v>39000000</v>
      </c>
      <c r="H66" s="174">
        <f>H67+H68</f>
        <v>39338317</v>
      </c>
    </row>
    <row r="67" spans="1:8" x14ac:dyDescent="0.3">
      <c r="A67" s="155"/>
      <c r="B67" s="13"/>
      <c r="C67" s="13" t="s">
        <v>230</v>
      </c>
      <c r="D67" s="13"/>
      <c r="E67" s="13" t="s">
        <v>231</v>
      </c>
      <c r="F67" s="42"/>
      <c r="G67" s="154">
        <v>39000000</v>
      </c>
      <c r="H67" s="154">
        <v>38354913</v>
      </c>
    </row>
    <row r="68" spans="1:8" x14ac:dyDescent="0.3">
      <c r="A68" s="155"/>
      <c r="B68" s="13"/>
      <c r="C68" s="13" t="s">
        <v>232</v>
      </c>
      <c r="D68" s="13"/>
      <c r="E68" s="13" t="s">
        <v>233</v>
      </c>
      <c r="F68" s="13"/>
      <c r="G68" s="159">
        <v>0</v>
      </c>
      <c r="H68" s="159">
        <v>983404</v>
      </c>
    </row>
    <row r="69" spans="1:8" ht="15" thickBot="1" x14ac:dyDescent="0.35">
      <c r="A69" s="175"/>
      <c r="B69" s="176"/>
      <c r="C69" s="176" t="s">
        <v>234</v>
      </c>
      <c r="D69" s="176"/>
      <c r="E69" s="176"/>
      <c r="F69" s="176"/>
      <c r="G69" s="177">
        <f>G11+G34+G40+G48+G60+G65+G62</f>
        <v>173046052</v>
      </c>
      <c r="H69" s="177">
        <f>H11+H34+H40+H48+H60+H65+H62+H58</f>
        <v>258376875</v>
      </c>
    </row>
  </sheetData>
  <mergeCells count="10">
    <mergeCell ref="D64:E64"/>
    <mergeCell ref="H7:H9"/>
    <mergeCell ref="D63:E63"/>
    <mergeCell ref="A7:F9"/>
    <mergeCell ref="G7:G9"/>
    <mergeCell ref="A1:G1"/>
    <mergeCell ref="A3:H3"/>
    <mergeCell ref="A4:H4"/>
    <mergeCell ref="A5:H5"/>
    <mergeCell ref="E2:H2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C15" sqref="C15"/>
    </sheetView>
  </sheetViews>
  <sheetFormatPr defaultRowHeight="14.4" x14ac:dyDescent="0.3"/>
  <cols>
    <col min="1" max="1" width="10.109375" customWidth="1"/>
    <col min="2" max="2" width="47.33203125" customWidth="1"/>
    <col min="3" max="3" width="13.33203125" customWidth="1"/>
    <col min="6" max="6" width="13.6640625" customWidth="1"/>
  </cols>
  <sheetData>
    <row r="1" spans="1:8" ht="15.6" x14ac:dyDescent="0.3">
      <c r="A1" s="162"/>
      <c r="B1" s="378" t="s">
        <v>460</v>
      </c>
      <c r="C1" s="379"/>
      <c r="D1" s="379"/>
      <c r="E1" s="379"/>
      <c r="F1" s="380"/>
    </row>
    <row r="2" spans="1:8" ht="15.6" x14ac:dyDescent="0.3">
      <c r="A2" s="163"/>
      <c r="B2" s="381" t="s">
        <v>271</v>
      </c>
      <c r="C2" s="382"/>
      <c r="D2" s="382"/>
      <c r="E2" s="382"/>
      <c r="F2" s="383"/>
    </row>
    <row r="3" spans="1:8" x14ac:dyDescent="0.3">
      <c r="A3" s="359" t="s">
        <v>372</v>
      </c>
      <c r="B3" s="359"/>
      <c r="C3" s="359"/>
      <c r="D3" s="359"/>
      <c r="E3" s="359"/>
      <c r="F3" s="359"/>
      <c r="G3" s="332"/>
      <c r="H3" s="332"/>
    </row>
    <row r="4" spans="1:8" ht="15" customHeight="1" x14ac:dyDescent="0.3">
      <c r="A4" s="384" t="s">
        <v>459</v>
      </c>
      <c r="B4" s="384"/>
      <c r="C4" s="384"/>
      <c r="D4" s="384"/>
      <c r="E4" s="384"/>
      <c r="F4" s="384"/>
      <c r="G4" s="333"/>
      <c r="H4" s="333"/>
    </row>
    <row r="5" spans="1:8" ht="15.6" x14ac:dyDescent="0.3">
      <c r="A5" s="163"/>
      <c r="B5" s="164"/>
      <c r="C5" s="385" t="s">
        <v>1</v>
      </c>
      <c r="D5" s="355"/>
      <c r="E5" s="355"/>
      <c r="F5" s="386"/>
    </row>
    <row r="6" spans="1:8" x14ac:dyDescent="0.3">
      <c r="A6" s="387" t="s">
        <v>272</v>
      </c>
      <c r="B6" s="389" t="s">
        <v>238</v>
      </c>
      <c r="C6" s="392" t="s">
        <v>273</v>
      </c>
      <c r="D6" s="394" t="s">
        <v>274</v>
      </c>
      <c r="E6" s="373" t="s">
        <v>275</v>
      </c>
      <c r="F6" s="375" t="s">
        <v>276</v>
      </c>
    </row>
    <row r="7" spans="1:8" x14ac:dyDescent="0.3">
      <c r="A7" s="388"/>
      <c r="B7" s="390"/>
      <c r="C7" s="393"/>
      <c r="D7" s="395"/>
      <c r="E7" s="374"/>
      <c r="F7" s="376"/>
    </row>
    <row r="8" spans="1:8" x14ac:dyDescent="0.3">
      <c r="A8" s="388"/>
      <c r="B8" s="391"/>
      <c r="C8" s="393"/>
      <c r="D8" s="395"/>
      <c r="E8" s="374"/>
      <c r="F8" s="377"/>
    </row>
    <row r="9" spans="1:8" ht="15.6" x14ac:dyDescent="0.3">
      <c r="A9" s="165"/>
      <c r="B9" s="36"/>
      <c r="C9" s="59"/>
      <c r="D9" s="59"/>
      <c r="E9" s="36"/>
      <c r="F9" s="54"/>
    </row>
    <row r="10" spans="1:8" ht="15.6" x14ac:dyDescent="0.3">
      <c r="A10" s="166" t="s">
        <v>277</v>
      </c>
      <c r="B10" s="60" t="s">
        <v>278</v>
      </c>
      <c r="C10" s="61">
        <v>13860198</v>
      </c>
      <c r="D10" s="62"/>
      <c r="E10" s="103"/>
      <c r="F10" s="167">
        <f t="shared" ref="F10:F21" si="0">SUM(C10:E10)</f>
        <v>13860198</v>
      </c>
    </row>
    <row r="11" spans="1:8" ht="15.6" x14ac:dyDescent="0.3">
      <c r="A11" s="168" t="s">
        <v>279</v>
      </c>
      <c r="B11" s="63" t="s">
        <v>280</v>
      </c>
      <c r="C11" s="64">
        <v>55852642</v>
      </c>
      <c r="D11" s="64"/>
      <c r="E11" s="104"/>
      <c r="F11" s="167">
        <f t="shared" si="0"/>
        <v>55852642</v>
      </c>
    </row>
    <row r="12" spans="1:8" ht="15.6" x14ac:dyDescent="0.3">
      <c r="A12" s="168" t="s">
        <v>281</v>
      </c>
      <c r="B12" s="65" t="s">
        <v>282</v>
      </c>
      <c r="C12" s="64">
        <v>150000</v>
      </c>
      <c r="D12" s="64"/>
      <c r="E12" s="104"/>
      <c r="F12" s="167">
        <f t="shared" si="0"/>
        <v>150000</v>
      </c>
    </row>
    <row r="13" spans="1:8" ht="15.6" x14ac:dyDescent="0.3">
      <c r="A13" s="169" t="s">
        <v>283</v>
      </c>
      <c r="B13" s="66" t="s">
        <v>284</v>
      </c>
      <c r="C13" s="64">
        <v>98162421</v>
      </c>
      <c r="D13" s="64"/>
      <c r="E13" s="104"/>
      <c r="F13" s="167">
        <f t="shared" si="0"/>
        <v>98162421</v>
      </c>
    </row>
    <row r="14" spans="1:8" ht="15.6" x14ac:dyDescent="0.3">
      <c r="A14" s="169" t="s">
        <v>285</v>
      </c>
      <c r="B14" s="66" t="s">
        <v>286</v>
      </c>
      <c r="C14" s="64">
        <v>39338317</v>
      </c>
      <c r="D14" s="64"/>
      <c r="E14" s="104"/>
      <c r="F14" s="167">
        <f t="shared" si="0"/>
        <v>39338317</v>
      </c>
    </row>
    <row r="15" spans="1:8" ht="15.6" x14ac:dyDescent="0.3">
      <c r="A15" s="168" t="s">
        <v>287</v>
      </c>
      <c r="B15" s="66" t="s">
        <v>288</v>
      </c>
      <c r="C15" s="64">
        <v>2387470</v>
      </c>
      <c r="D15" s="64"/>
      <c r="E15" s="104"/>
      <c r="F15" s="167">
        <f t="shared" si="0"/>
        <v>2387470</v>
      </c>
    </row>
    <row r="16" spans="1:8" ht="15.6" x14ac:dyDescent="0.3">
      <c r="A16" s="168" t="s">
        <v>289</v>
      </c>
      <c r="B16" s="67" t="s">
        <v>290</v>
      </c>
      <c r="C16" s="68">
        <v>25170550</v>
      </c>
      <c r="D16" s="68"/>
      <c r="E16" s="105"/>
      <c r="F16" s="167">
        <f t="shared" si="0"/>
        <v>25170550</v>
      </c>
    </row>
    <row r="17" spans="1:6" s="45" customFormat="1" ht="15.6" x14ac:dyDescent="0.3">
      <c r="A17" s="168" t="s">
        <v>435</v>
      </c>
      <c r="B17" s="69" t="s">
        <v>436</v>
      </c>
      <c r="C17" s="68">
        <v>1999997</v>
      </c>
      <c r="D17" s="70"/>
      <c r="E17" s="106"/>
      <c r="F17" s="167">
        <f t="shared" si="0"/>
        <v>1999997</v>
      </c>
    </row>
    <row r="18" spans="1:6" ht="15.6" x14ac:dyDescent="0.3">
      <c r="A18" s="168" t="s">
        <v>291</v>
      </c>
      <c r="B18" s="69" t="s">
        <v>292</v>
      </c>
      <c r="C18" s="70">
        <v>8052200</v>
      </c>
      <c r="D18" s="70"/>
      <c r="E18" s="106"/>
      <c r="F18" s="167">
        <f t="shared" si="0"/>
        <v>8052200</v>
      </c>
    </row>
    <row r="19" spans="1:6" ht="15.6" x14ac:dyDescent="0.3">
      <c r="A19" s="168" t="s">
        <v>293</v>
      </c>
      <c r="B19" s="69" t="s">
        <v>294</v>
      </c>
      <c r="C19" s="70">
        <v>7491930</v>
      </c>
      <c r="D19" s="70"/>
      <c r="E19" s="106"/>
      <c r="F19" s="167">
        <f t="shared" si="0"/>
        <v>7491930</v>
      </c>
    </row>
    <row r="20" spans="1:6" s="45" customFormat="1" ht="15.6" x14ac:dyDescent="0.3">
      <c r="A20" s="168" t="s">
        <v>393</v>
      </c>
      <c r="B20" s="69" t="s">
        <v>394</v>
      </c>
      <c r="C20" s="70">
        <v>4950000</v>
      </c>
      <c r="D20" s="70"/>
      <c r="E20" s="106"/>
      <c r="F20" s="167">
        <f t="shared" si="0"/>
        <v>4950000</v>
      </c>
    </row>
    <row r="21" spans="1:6" ht="15.6" x14ac:dyDescent="0.3">
      <c r="A21" s="168" t="s">
        <v>295</v>
      </c>
      <c r="B21" s="69" t="s">
        <v>296</v>
      </c>
      <c r="C21" s="70">
        <v>961150</v>
      </c>
      <c r="D21" s="70"/>
      <c r="E21" s="106"/>
      <c r="F21" s="167">
        <f t="shared" si="0"/>
        <v>961150</v>
      </c>
    </row>
    <row r="22" spans="1:6" ht="16.2" thickBot="1" x14ac:dyDescent="0.35">
      <c r="A22" s="170" t="s">
        <v>297</v>
      </c>
      <c r="B22" s="171"/>
      <c r="C22" s="172">
        <f>SUM(C10:C21)</f>
        <v>258376875</v>
      </c>
      <c r="D22" s="172">
        <f>SUM(D10:D21)</f>
        <v>0</v>
      </c>
      <c r="E22" s="172">
        <f>SUM(E10:E21)</f>
        <v>0</v>
      </c>
      <c r="F22" s="173">
        <f>SUM(F10:F21)</f>
        <v>258376875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1"/>
  <sheetViews>
    <sheetView tabSelected="1" view="pageBreakPreview" topLeftCell="A352" zoomScaleNormal="100" zoomScaleSheetLayoutView="100" workbookViewId="0">
      <selection activeCell="H67" sqref="H67"/>
    </sheetView>
  </sheetViews>
  <sheetFormatPr defaultRowHeight="14.4" x14ac:dyDescent="0.3"/>
  <cols>
    <col min="1" max="1" width="3.88671875" customWidth="1"/>
    <col min="2" max="2" width="5.33203125" customWidth="1"/>
    <col min="3" max="3" width="5.6640625" customWidth="1"/>
    <col min="4" max="4" width="9.88671875" customWidth="1"/>
    <col min="5" max="5" width="39.33203125" customWidth="1"/>
    <col min="6" max="6" width="10.33203125" customWidth="1"/>
    <col min="7" max="7" width="13.33203125" customWidth="1"/>
    <col min="8" max="8" width="12.44140625" customWidth="1"/>
    <col min="13" max="13" width="9.88671875" bestFit="1" customWidth="1"/>
  </cols>
  <sheetData>
    <row r="1" spans="1:8" x14ac:dyDescent="0.3">
      <c r="A1" s="399"/>
      <c r="B1" s="400"/>
      <c r="C1" s="400"/>
      <c r="D1" s="400"/>
      <c r="E1" s="400"/>
      <c r="F1" s="400"/>
      <c r="G1" s="178"/>
    </row>
    <row r="2" spans="1:8" x14ac:dyDescent="0.3">
      <c r="A2" s="368" t="s">
        <v>461</v>
      </c>
      <c r="B2" s="368"/>
      <c r="C2" s="368"/>
      <c r="D2" s="368"/>
      <c r="E2" s="368"/>
      <c r="F2" s="368"/>
      <c r="G2" s="368"/>
      <c r="H2" s="368"/>
    </row>
    <row r="3" spans="1:8" x14ac:dyDescent="0.3">
      <c r="A3" s="359" t="s">
        <v>0</v>
      </c>
      <c r="B3" s="359"/>
      <c r="C3" s="359"/>
      <c r="D3" s="359"/>
      <c r="E3" s="359"/>
      <c r="F3" s="359"/>
      <c r="G3" s="359"/>
      <c r="H3" s="359"/>
    </row>
    <row r="4" spans="1:8" x14ac:dyDescent="0.3">
      <c r="A4" s="359" t="s">
        <v>375</v>
      </c>
      <c r="B4" s="401"/>
      <c r="C4" s="401"/>
      <c r="D4" s="401"/>
      <c r="E4" s="401"/>
      <c r="F4" s="401"/>
      <c r="G4" s="401"/>
    </row>
    <row r="5" spans="1:8" x14ac:dyDescent="0.3">
      <c r="A5" s="359" t="s">
        <v>248</v>
      </c>
      <c r="B5" s="401"/>
      <c r="C5" s="401"/>
      <c r="D5" s="401"/>
      <c r="E5" s="401"/>
      <c r="F5" s="401"/>
      <c r="G5" s="401"/>
    </row>
    <row r="6" spans="1:8" ht="15" thickBot="1" x14ac:dyDescent="0.35">
      <c r="A6" s="149"/>
      <c r="B6" s="149"/>
      <c r="C6" s="149"/>
      <c r="D6" s="149"/>
      <c r="E6" s="149"/>
      <c r="F6" s="149" t="s">
        <v>1</v>
      </c>
      <c r="G6" s="178"/>
    </row>
    <row r="7" spans="1:8" ht="15" customHeight="1" x14ac:dyDescent="0.3">
      <c r="A7" s="404" t="s">
        <v>2</v>
      </c>
      <c r="B7" s="405"/>
      <c r="C7" s="405"/>
      <c r="D7" s="405"/>
      <c r="E7" s="405"/>
      <c r="F7" s="408" t="s">
        <v>3</v>
      </c>
      <c r="G7" s="402" t="s">
        <v>166</v>
      </c>
      <c r="H7" s="396" t="s">
        <v>426</v>
      </c>
    </row>
    <row r="8" spans="1:8" x14ac:dyDescent="0.3">
      <c r="A8" s="406"/>
      <c r="B8" s="407"/>
      <c r="C8" s="407"/>
      <c r="D8" s="407"/>
      <c r="E8" s="407"/>
      <c r="F8" s="409"/>
      <c r="G8" s="403"/>
      <c r="H8" s="397"/>
    </row>
    <row r="9" spans="1:8" x14ac:dyDescent="0.3">
      <c r="A9" s="286" t="s">
        <v>4</v>
      </c>
      <c r="B9" s="260"/>
      <c r="C9" s="260"/>
      <c r="D9" s="260"/>
      <c r="E9" s="260"/>
      <c r="F9" s="261"/>
      <c r="G9" s="3">
        <f>G10+G16+G18+G45+G67+G71</f>
        <v>42340193</v>
      </c>
      <c r="H9" s="287">
        <f>H10+H16+H18+H45+H67+H71+H74</f>
        <v>117785132</v>
      </c>
    </row>
    <row r="10" spans="1:8" x14ac:dyDescent="0.3">
      <c r="A10" s="288" t="s">
        <v>5</v>
      </c>
      <c r="B10" s="27"/>
      <c r="C10" s="27" t="s">
        <v>6</v>
      </c>
      <c r="D10" s="27"/>
      <c r="E10" s="27"/>
      <c r="F10" s="263"/>
      <c r="G10" s="6">
        <f>G11+G14</f>
        <v>8839840</v>
      </c>
      <c r="H10" s="6">
        <f>H11+H14</f>
        <v>8864840</v>
      </c>
    </row>
    <row r="11" spans="1:8" x14ac:dyDescent="0.3">
      <c r="A11" s="179"/>
      <c r="B11" s="27" t="s">
        <v>7</v>
      </c>
      <c r="C11" s="27"/>
      <c r="D11" s="27" t="s">
        <v>8</v>
      </c>
      <c r="E11" s="27"/>
      <c r="F11" s="20"/>
      <c r="G11" s="6">
        <f>G12+G13</f>
        <v>8839840</v>
      </c>
      <c r="H11" s="289">
        <f>H12+H13</f>
        <v>8839840</v>
      </c>
    </row>
    <row r="12" spans="1:8" x14ac:dyDescent="0.3">
      <c r="A12" s="179"/>
      <c r="B12" s="20"/>
      <c r="C12" s="20" t="s">
        <v>9</v>
      </c>
      <c r="D12" s="20" t="s">
        <v>10</v>
      </c>
      <c r="E12" s="20"/>
      <c r="F12" s="20"/>
      <c r="G12" s="9">
        <v>8381100</v>
      </c>
      <c r="H12" s="290">
        <v>8381100</v>
      </c>
    </row>
    <row r="13" spans="1:8" s="45" customFormat="1" x14ac:dyDescent="0.3">
      <c r="A13" s="179"/>
      <c r="B13" s="20"/>
      <c r="C13" s="20" t="s">
        <v>9</v>
      </c>
      <c r="D13" s="20" t="s">
        <v>416</v>
      </c>
      <c r="E13" s="20"/>
      <c r="F13" s="20"/>
      <c r="G13" s="9">
        <v>458740</v>
      </c>
      <c r="H13" s="290">
        <v>458740</v>
      </c>
    </row>
    <row r="14" spans="1:8" s="45" customFormat="1" x14ac:dyDescent="0.3">
      <c r="A14" s="313"/>
      <c r="B14" s="275" t="s">
        <v>7</v>
      </c>
      <c r="C14" s="275"/>
      <c r="D14" s="275" t="s">
        <v>8</v>
      </c>
      <c r="E14" s="20"/>
      <c r="F14" s="20"/>
      <c r="G14" s="6">
        <f>G15</f>
        <v>0</v>
      </c>
      <c r="H14" s="6">
        <f>H15</f>
        <v>25000</v>
      </c>
    </row>
    <row r="15" spans="1:8" s="45" customFormat="1" x14ac:dyDescent="0.3">
      <c r="A15" s="313"/>
      <c r="B15" s="276"/>
      <c r="C15" s="276" t="s">
        <v>424</v>
      </c>
      <c r="D15" s="276" t="s">
        <v>425</v>
      </c>
      <c r="E15" s="20"/>
      <c r="F15" s="20"/>
      <c r="G15" s="9">
        <v>0</v>
      </c>
      <c r="H15" s="290">
        <v>25000</v>
      </c>
    </row>
    <row r="16" spans="1:8" x14ac:dyDescent="0.3">
      <c r="A16" s="288" t="s">
        <v>11</v>
      </c>
      <c r="B16" s="27"/>
      <c r="C16" s="27" t="s">
        <v>12</v>
      </c>
      <c r="D16" s="264"/>
      <c r="E16" s="264"/>
      <c r="F16" s="265"/>
      <c r="G16" s="6">
        <f>SUM(G17:G17)</f>
        <v>1324000</v>
      </c>
      <c r="H16" s="289">
        <f>SUM(H17:H17)</f>
        <v>1324000</v>
      </c>
    </row>
    <row r="17" spans="1:13" x14ac:dyDescent="0.3">
      <c r="A17" s="179"/>
      <c r="B17" s="20"/>
      <c r="C17" s="20"/>
      <c r="D17" s="20" t="s">
        <v>13</v>
      </c>
      <c r="E17" s="20"/>
      <c r="F17" s="20"/>
      <c r="G17" s="10">
        <v>1324000</v>
      </c>
      <c r="H17" s="35">
        <v>1324000</v>
      </c>
    </row>
    <row r="18" spans="1:13" x14ac:dyDescent="0.3">
      <c r="A18" s="288" t="s">
        <v>14</v>
      </c>
      <c r="B18" s="27"/>
      <c r="C18" s="27" t="s">
        <v>15</v>
      </c>
      <c r="D18" s="27"/>
      <c r="E18" s="27"/>
      <c r="F18" s="20"/>
      <c r="G18" s="6">
        <f>G19+G26+G30+G41</f>
        <v>6660000</v>
      </c>
      <c r="H18" s="289">
        <f>H19+H26+H30+H41</f>
        <v>6315739</v>
      </c>
    </row>
    <row r="19" spans="1:13" x14ac:dyDescent="0.3">
      <c r="A19" s="179"/>
      <c r="B19" s="27" t="s">
        <v>16</v>
      </c>
      <c r="C19" s="27"/>
      <c r="D19" s="27" t="s">
        <v>17</v>
      </c>
      <c r="E19" s="262"/>
      <c r="F19" s="17"/>
      <c r="G19" s="6">
        <f>G20+G22</f>
        <v>620000</v>
      </c>
      <c r="H19" s="289">
        <f>H20+H22</f>
        <v>620000</v>
      </c>
    </row>
    <row r="20" spans="1:13" x14ac:dyDescent="0.3">
      <c r="A20" s="179"/>
      <c r="B20" s="20"/>
      <c r="C20" s="20" t="s">
        <v>18</v>
      </c>
      <c r="D20" s="20" t="s">
        <v>19</v>
      </c>
      <c r="E20" s="17"/>
      <c r="F20" s="17"/>
      <c r="G20" s="9">
        <f>SUM(G21:G21)</f>
        <v>200000</v>
      </c>
      <c r="H20" s="290">
        <f>SUM(H21:H21)</f>
        <v>200000</v>
      </c>
    </row>
    <row r="21" spans="1:13" x14ac:dyDescent="0.3">
      <c r="A21" s="179"/>
      <c r="B21" s="20"/>
      <c r="C21" s="20"/>
      <c r="D21" s="20"/>
      <c r="E21" s="17" t="s">
        <v>20</v>
      </c>
      <c r="F21" s="17"/>
      <c r="G21" s="10">
        <v>200000</v>
      </c>
      <c r="H21" s="35">
        <v>200000</v>
      </c>
    </row>
    <row r="22" spans="1:13" x14ac:dyDescent="0.3">
      <c r="A22" s="179"/>
      <c r="B22" s="20"/>
      <c r="C22" s="20" t="s">
        <v>21</v>
      </c>
      <c r="D22" s="20" t="s">
        <v>22</v>
      </c>
      <c r="E22" s="20"/>
      <c r="F22" s="20"/>
      <c r="G22" s="10">
        <f>G23+G24+G25</f>
        <v>420000</v>
      </c>
      <c r="H22" s="35">
        <f>H23+H24+H25</f>
        <v>420000</v>
      </c>
    </row>
    <row r="23" spans="1:13" x14ac:dyDescent="0.3">
      <c r="A23" s="288"/>
      <c r="B23" s="27"/>
      <c r="C23" s="27"/>
      <c r="D23" s="27"/>
      <c r="E23" s="20" t="s">
        <v>23</v>
      </c>
      <c r="F23" s="20"/>
      <c r="G23" s="10">
        <v>100000</v>
      </c>
      <c r="H23" s="35">
        <v>100000</v>
      </c>
      <c r="M23" s="85"/>
    </row>
    <row r="24" spans="1:13" x14ac:dyDescent="0.3">
      <c r="A24" s="288"/>
      <c r="B24" s="27"/>
      <c r="C24" s="27"/>
      <c r="D24" s="27"/>
      <c r="E24" s="20" t="s">
        <v>24</v>
      </c>
      <c r="F24" s="20"/>
      <c r="G24" s="10">
        <v>300000</v>
      </c>
      <c r="H24" s="35">
        <v>300000</v>
      </c>
      <c r="M24" s="45"/>
    </row>
    <row r="25" spans="1:13" x14ac:dyDescent="0.3">
      <c r="A25" s="288"/>
      <c r="B25" s="27"/>
      <c r="C25" s="27"/>
      <c r="D25" s="27"/>
      <c r="E25" s="20" t="s">
        <v>25</v>
      </c>
      <c r="F25" s="20"/>
      <c r="G25" s="10">
        <v>20000</v>
      </c>
      <c r="H25" s="35">
        <v>20000</v>
      </c>
      <c r="M25" s="85"/>
    </row>
    <row r="26" spans="1:13" x14ac:dyDescent="0.3">
      <c r="A26" s="179"/>
      <c r="B26" s="27" t="s">
        <v>26</v>
      </c>
      <c r="C26" s="27"/>
      <c r="D26" s="27" t="s">
        <v>27</v>
      </c>
      <c r="E26" s="27"/>
      <c r="F26" s="20"/>
      <c r="G26" s="6">
        <f t="shared" ref="G26:H26" si="0">G28+G27</f>
        <v>700000</v>
      </c>
      <c r="H26" s="289">
        <f t="shared" si="0"/>
        <v>700000</v>
      </c>
    </row>
    <row r="27" spans="1:13" x14ac:dyDescent="0.3">
      <c r="A27" s="179"/>
      <c r="B27" s="27"/>
      <c r="C27" s="20" t="s">
        <v>28</v>
      </c>
      <c r="D27" s="20" t="s">
        <v>29</v>
      </c>
      <c r="E27" s="27"/>
      <c r="F27" s="20"/>
      <c r="G27" s="9">
        <v>100000</v>
      </c>
      <c r="H27" s="290">
        <v>100000</v>
      </c>
    </row>
    <row r="28" spans="1:13" x14ac:dyDescent="0.3">
      <c r="A28" s="179"/>
      <c r="B28" s="20"/>
      <c r="C28" s="20" t="s">
        <v>30</v>
      </c>
      <c r="D28" s="20" t="s">
        <v>31</v>
      </c>
      <c r="E28" s="20"/>
      <c r="F28" s="20"/>
      <c r="G28" s="10">
        <f>G29</f>
        <v>600000</v>
      </c>
      <c r="H28" s="35">
        <f>H29</f>
        <v>600000</v>
      </c>
    </row>
    <row r="29" spans="1:13" x14ac:dyDescent="0.3">
      <c r="A29" s="179"/>
      <c r="B29" s="20"/>
      <c r="C29" s="20"/>
      <c r="D29" s="20"/>
      <c r="E29" s="20" t="s">
        <v>32</v>
      </c>
      <c r="F29" s="20"/>
      <c r="G29" s="10">
        <v>600000</v>
      </c>
      <c r="H29" s="35">
        <v>600000</v>
      </c>
    </row>
    <row r="30" spans="1:13" x14ac:dyDescent="0.3">
      <c r="A30" s="179"/>
      <c r="B30" s="27" t="s">
        <v>33</v>
      </c>
      <c r="C30" s="27"/>
      <c r="D30" s="27" t="s">
        <v>34</v>
      </c>
      <c r="E30" s="27"/>
      <c r="F30" s="20"/>
      <c r="G30" s="6">
        <f>G31+G35+G37+G36</f>
        <v>4040000</v>
      </c>
      <c r="H30" s="289">
        <f>H31+H35+H37+H36</f>
        <v>4034844</v>
      </c>
    </row>
    <row r="31" spans="1:13" x14ac:dyDescent="0.3">
      <c r="A31" s="179"/>
      <c r="B31" s="20"/>
      <c r="C31" s="20" t="s">
        <v>35</v>
      </c>
      <c r="D31" s="20" t="s">
        <v>36</v>
      </c>
      <c r="E31" s="20"/>
      <c r="F31" s="20"/>
      <c r="G31" s="9">
        <f>SUM(G32:G34)</f>
        <v>1290000</v>
      </c>
      <c r="H31" s="290">
        <f>SUM(H32:H34)</f>
        <v>1290000</v>
      </c>
    </row>
    <row r="32" spans="1:13" x14ac:dyDescent="0.3">
      <c r="A32" s="179"/>
      <c r="B32" s="20"/>
      <c r="C32" s="20"/>
      <c r="D32" s="20"/>
      <c r="E32" s="20" t="s">
        <v>37</v>
      </c>
      <c r="F32" s="20"/>
      <c r="G32" s="10">
        <v>300000</v>
      </c>
      <c r="H32" s="35">
        <v>300000</v>
      </c>
    </row>
    <row r="33" spans="1:8" x14ac:dyDescent="0.3">
      <c r="A33" s="179"/>
      <c r="B33" s="20"/>
      <c r="C33" s="20"/>
      <c r="D33" s="20"/>
      <c r="E33" s="20" t="s">
        <v>38</v>
      </c>
      <c r="F33" s="20"/>
      <c r="G33" s="10">
        <v>840000</v>
      </c>
      <c r="H33" s="35">
        <v>840000</v>
      </c>
    </row>
    <row r="34" spans="1:8" x14ac:dyDescent="0.3">
      <c r="A34" s="179"/>
      <c r="B34" s="20"/>
      <c r="C34" s="20"/>
      <c r="D34" s="20"/>
      <c r="E34" s="20" t="s">
        <v>39</v>
      </c>
      <c r="F34" s="20"/>
      <c r="G34" s="10">
        <v>150000</v>
      </c>
      <c r="H34" s="35">
        <v>150000</v>
      </c>
    </row>
    <row r="35" spans="1:8" x14ac:dyDescent="0.3">
      <c r="A35" s="179"/>
      <c r="B35" s="20"/>
      <c r="C35" s="20" t="s">
        <v>40</v>
      </c>
      <c r="D35" s="20" t="s">
        <v>41</v>
      </c>
      <c r="E35" s="20"/>
      <c r="F35" s="20"/>
      <c r="G35" s="10">
        <v>150000</v>
      </c>
      <c r="H35" s="35">
        <v>150000</v>
      </c>
    </row>
    <row r="36" spans="1:8" s="43" customFormat="1" x14ac:dyDescent="0.3">
      <c r="A36" s="179"/>
      <c r="B36" s="20"/>
      <c r="C36" s="20" t="s">
        <v>236</v>
      </c>
      <c r="D36" s="20" t="s">
        <v>237</v>
      </c>
      <c r="E36" s="20"/>
      <c r="F36" s="20"/>
      <c r="G36" s="10">
        <v>600000</v>
      </c>
      <c r="H36" s="35">
        <v>600000</v>
      </c>
    </row>
    <row r="37" spans="1:8" x14ac:dyDescent="0.3">
      <c r="A37" s="179"/>
      <c r="B37" s="20"/>
      <c r="C37" s="20" t="s">
        <v>42</v>
      </c>
      <c r="D37" s="20" t="s">
        <v>43</v>
      </c>
      <c r="E37" s="20"/>
      <c r="F37" s="20"/>
      <c r="G37" s="9">
        <f>SUM(G38:G40)</f>
        <v>2000000</v>
      </c>
      <c r="H37" s="290">
        <f>SUM(H38:H40)</f>
        <v>1994844</v>
      </c>
    </row>
    <row r="38" spans="1:8" x14ac:dyDescent="0.3">
      <c r="A38" s="179"/>
      <c r="B38" s="20"/>
      <c r="C38" s="20"/>
      <c r="D38" s="20"/>
      <c r="E38" s="20" t="s">
        <v>44</v>
      </c>
      <c r="F38" s="20"/>
      <c r="G38" s="10">
        <v>1800000</v>
      </c>
      <c r="H38" s="35">
        <v>1794844</v>
      </c>
    </row>
    <row r="39" spans="1:8" x14ac:dyDescent="0.3">
      <c r="A39" s="179"/>
      <c r="B39" s="20"/>
      <c r="C39" s="20"/>
      <c r="D39" s="20"/>
      <c r="E39" s="20" t="s">
        <v>45</v>
      </c>
      <c r="F39" s="20"/>
      <c r="G39" s="10">
        <v>100000</v>
      </c>
      <c r="H39" s="35">
        <v>100000</v>
      </c>
    </row>
    <row r="40" spans="1:8" x14ac:dyDescent="0.3">
      <c r="A40" s="179"/>
      <c r="B40" s="20"/>
      <c r="C40" s="20"/>
      <c r="D40" s="20"/>
      <c r="E40" s="20" t="s">
        <v>412</v>
      </c>
      <c r="F40" s="20"/>
      <c r="G40" s="10">
        <v>100000</v>
      </c>
      <c r="H40" s="35">
        <v>100000</v>
      </c>
    </row>
    <row r="41" spans="1:8" x14ac:dyDescent="0.3">
      <c r="A41" s="179"/>
      <c r="B41" s="27" t="s">
        <v>46</v>
      </c>
      <c r="C41" s="27"/>
      <c r="D41" s="27" t="s">
        <v>47</v>
      </c>
      <c r="E41" s="27"/>
      <c r="F41" s="20"/>
      <c r="G41" s="6">
        <f>G42+G43+G44</f>
        <v>1300000</v>
      </c>
      <c r="H41" s="289">
        <f>H42+H43+H44</f>
        <v>960895</v>
      </c>
    </row>
    <row r="42" spans="1:8" x14ac:dyDescent="0.3">
      <c r="A42" s="179"/>
      <c r="B42" s="20"/>
      <c r="C42" s="20" t="s">
        <v>48</v>
      </c>
      <c r="D42" s="20" t="s">
        <v>49</v>
      </c>
      <c r="E42" s="20"/>
      <c r="F42" s="20"/>
      <c r="G42" s="10">
        <v>800000</v>
      </c>
      <c r="H42" s="35">
        <v>800000</v>
      </c>
    </row>
    <row r="43" spans="1:8" x14ac:dyDescent="0.3">
      <c r="A43" s="179"/>
      <c r="B43" s="20"/>
      <c r="C43" s="20" t="s">
        <v>50</v>
      </c>
      <c r="D43" s="20" t="s">
        <v>51</v>
      </c>
      <c r="E43" s="20"/>
      <c r="F43" s="20"/>
      <c r="G43" s="10">
        <v>300000</v>
      </c>
      <c r="H43" s="35">
        <v>0</v>
      </c>
    </row>
    <row r="44" spans="1:8" x14ac:dyDescent="0.3">
      <c r="A44" s="179"/>
      <c r="B44" s="20"/>
      <c r="C44" s="20" t="s">
        <v>50</v>
      </c>
      <c r="D44" s="20" t="s">
        <v>52</v>
      </c>
      <c r="E44" s="20"/>
      <c r="F44" s="20"/>
      <c r="G44" s="10">
        <v>200000</v>
      </c>
      <c r="H44" s="35">
        <v>160895</v>
      </c>
    </row>
    <row r="45" spans="1:8" x14ac:dyDescent="0.3">
      <c r="A45" s="288" t="s">
        <v>53</v>
      </c>
      <c r="B45" s="27"/>
      <c r="C45" s="27" t="s">
        <v>54</v>
      </c>
      <c r="D45" s="27"/>
      <c r="E45" s="27"/>
      <c r="F45" s="27"/>
      <c r="G45" s="6">
        <f>G48+G53+G65+G46</f>
        <v>21649353</v>
      </c>
      <c r="H45" s="289">
        <f>H48+H53+H65+H46+H47</f>
        <v>88117958</v>
      </c>
    </row>
    <row r="46" spans="1:8" x14ac:dyDescent="0.3">
      <c r="A46" s="288"/>
      <c r="B46" s="27"/>
      <c r="C46" s="20" t="s">
        <v>376</v>
      </c>
      <c r="D46" s="20" t="s">
        <v>377</v>
      </c>
      <c r="E46" s="20"/>
      <c r="F46" s="20"/>
      <c r="G46" s="10">
        <v>6841594</v>
      </c>
      <c r="H46" s="35">
        <v>6841594</v>
      </c>
    </row>
    <row r="47" spans="1:8" s="45" customFormat="1" x14ac:dyDescent="0.3">
      <c r="A47" s="288"/>
      <c r="B47" s="27"/>
      <c r="C47" s="20" t="s">
        <v>422</v>
      </c>
      <c r="D47" s="20" t="s">
        <v>423</v>
      </c>
      <c r="E47" s="20"/>
      <c r="F47" s="20"/>
      <c r="G47" s="10"/>
      <c r="H47" s="35"/>
    </row>
    <row r="48" spans="1:8" x14ac:dyDescent="0.3">
      <c r="A48" s="179"/>
      <c r="B48" s="20"/>
      <c r="C48" s="20" t="s">
        <v>55</v>
      </c>
      <c r="D48" s="20" t="s">
        <v>56</v>
      </c>
      <c r="E48" s="20"/>
      <c r="F48" s="20"/>
      <c r="G48" s="9">
        <f>SUM(G50:G52)</f>
        <v>79320</v>
      </c>
      <c r="H48" s="290">
        <f>SUM(H49:H52)</f>
        <v>1213320</v>
      </c>
    </row>
    <row r="49" spans="1:8" s="45" customFormat="1" x14ac:dyDescent="0.3">
      <c r="A49" s="179"/>
      <c r="B49" s="20"/>
      <c r="C49" s="20"/>
      <c r="D49" s="20"/>
      <c r="E49" s="28" t="s">
        <v>427</v>
      </c>
      <c r="F49" s="20"/>
      <c r="G49" s="9">
        <v>0</v>
      </c>
      <c r="H49" s="290">
        <v>1134000</v>
      </c>
    </row>
    <row r="50" spans="1:8" x14ac:dyDescent="0.3">
      <c r="A50" s="179"/>
      <c r="B50" s="20"/>
      <c r="C50" s="20"/>
      <c r="D50" s="20"/>
      <c r="E50" s="20" t="s">
        <v>57</v>
      </c>
      <c r="F50" s="20"/>
      <c r="G50" s="10">
        <v>19320</v>
      </c>
      <c r="H50" s="35">
        <v>19320</v>
      </c>
    </row>
    <row r="51" spans="1:8" x14ac:dyDescent="0.3">
      <c r="A51" s="179"/>
      <c r="B51" s="20"/>
      <c r="C51" s="20"/>
      <c r="D51" s="20"/>
      <c r="E51" s="20" t="s">
        <v>58</v>
      </c>
      <c r="F51" s="20"/>
      <c r="G51" s="10">
        <v>30000</v>
      </c>
      <c r="H51" s="35">
        <v>30000</v>
      </c>
    </row>
    <row r="52" spans="1:8" x14ac:dyDescent="0.3">
      <c r="A52" s="179"/>
      <c r="B52" s="20"/>
      <c r="C52" s="20"/>
      <c r="D52" s="20"/>
      <c r="E52" s="20" t="s">
        <v>59</v>
      </c>
      <c r="F52" s="20"/>
      <c r="G52" s="10">
        <v>30000</v>
      </c>
      <c r="H52" s="35">
        <v>30000</v>
      </c>
    </row>
    <row r="53" spans="1:8" x14ac:dyDescent="0.3">
      <c r="A53" s="179"/>
      <c r="B53" s="20"/>
      <c r="C53" s="20" t="s">
        <v>60</v>
      </c>
      <c r="D53" s="20" t="s">
        <v>61</v>
      </c>
      <c r="E53" s="20"/>
      <c r="F53" s="20"/>
      <c r="G53" s="9">
        <f>G54+G55+G64</f>
        <v>1830000</v>
      </c>
      <c r="H53" s="290">
        <f>H54+H55+H64</f>
        <v>13133565</v>
      </c>
    </row>
    <row r="54" spans="1:8" x14ac:dyDescent="0.3">
      <c r="A54" s="179"/>
      <c r="B54" s="20"/>
      <c r="C54" s="20"/>
      <c r="D54" s="20"/>
      <c r="E54" s="20" t="s">
        <v>62</v>
      </c>
      <c r="F54" s="20"/>
      <c r="G54" s="10">
        <v>210000</v>
      </c>
      <c r="H54" s="35">
        <v>11117525</v>
      </c>
    </row>
    <row r="55" spans="1:8" x14ac:dyDescent="0.3">
      <c r="A55" s="179"/>
      <c r="B55" s="20"/>
      <c r="C55" s="20"/>
      <c r="D55" s="20"/>
      <c r="E55" s="20" t="s">
        <v>63</v>
      </c>
      <c r="F55" s="20"/>
      <c r="G55" s="9">
        <f>G56+G57+G58+G59+G60+G62+G63</f>
        <v>1520000</v>
      </c>
      <c r="H55" s="290">
        <f>H56+H57+H58+H59+H60+H62+H63+H61</f>
        <v>1516040</v>
      </c>
    </row>
    <row r="56" spans="1:8" x14ac:dyDescent="0.3">
      <c r="A56" s="179"/>
      <c r="B56" s="20"/>
      <c r="C56" s="20"/>
      <c r="D56" s="20"/>
      <c r="E56" s="20" t="s">
        <v>64</v>
      </c>
      <c r="F56" s="20"/>
      <c r="G56" s="10">
        <v>500000</v>
      </c>
      <c r="H56" s="35">
        <v>500000</v>
      </c>
    </row>
    <row r="57" spans="1:8" x14ac:dyDescent="0.3">
      <c r="A57" s="179"/>
      <c r="B57" s="20"/>
      <c r="C57" s="20"/>
      <c r="D57" s="20"/>
      <c r="E57" s="20" t="s">
        <v>65</v>
      </c>
      <c r="F57" s="20"/>
      <c r="G57" s="10">
        <v>400000</v>
      </c>
      <c r="H57" s="35">
        <v>400000</v>
      </c>
    </row>
    <row r="58" spans="1:8" x14ac:dyDescent="0.3">
      <c r="A58" s="179"/>
      <c r="B58" s="20"/>
      <c r="C58" s="20"/>
      <c r="D58" s="20"/>
      <c r="E58" s="20" t="s">
        <v>66</v>
      </c>
      <c r="F58" s="20"/>
      <c r="G58" s="10">
        <v>150000</v>
      </c>
      <c r="H58" s="35">
        <v>150000</v>
      </c>
    </row>
    <row r="59" spans="1:8" x14ac:dyDescent="0.3">
      <c r="A59" s="179"/>
      <c r="B59" s="20"/>
      <c r="C59" s="20"/>
      <c r="D59" s="20"/>
      <c r="E59" s="20" t="s">
        <v>67</v>
      </c>
      <c r="F59" s="20"/>
      <c r="G59" s="10">
        <v>100000</v>
      </c>
      <c r="H59" s="35">
        <v>100000</v>
      </c>
    </row>
    <row r="60" spans="1:8" x14ac:dyDescent="0.3">
      <c r="A60" s="179"/>
      <c r="B60" s="20"/>
      <c r="C60" s="20"/>
      <c r="D60" s="20"/>
      <c r="E60" s="20" t="s">
        <v>68</v>
      </c>
      <c r="F60" s="20"/>
      <c r="G60" s="10">
        <v>60000</v>
      </c>
      <c r="H60" s="35">
        <v>56040</v>
      </c>
    </row>
    <row r="61" spans="1:8" s="45" customFormat="1" x14ac:dyDescent="0.3">
      <c r="A61" s="179"/>
      <c r="B61" s="20"/>
      <c r="C61" s="20"/>
      <c r="D61" s="20"/>
      <c r="E61" s="20" t="s">
        <v>462</v>
      </c>
      <c r="F61" s="20"/>
      <c r="G61" s="10">
        <v>0</v>
      </c>
      <c r="H61" s="35">
        <v>10000</v>
      </c>
    </row>
    <row r="62" spans="1:8" s="45" customFormat="1" x14ac:dyDescent="0.3">
      <c r="A62" s="179"/>
      <c r="B62" s="20"/>
      <c r="C62" s="20"/>
      <c r="D62" s="20"/>
      <c r="E62" s="20" t="s">
        <v>69</v>
      </c>
      <c r="F62" s="20"/>
      <c r="G62" s="10">
        <v>10000</v>
      </c>
      <c r="H62" s="35">
        <v>0</v>
      </c>
    </row>
    <row r="63" spans="1:8" s="45" customFormat="1" x14ac:dyDescent="0.3">
      <c r="A63" s="179"/>
      <c r="B63" s="20"/>
      <c r="C63" s="20"/>
      <c r="D63" s="20"/>
      <c r="E63" s="20" t="s">
        <v>378</v>
      </c>
      <c r="F63" s="20"/>
      <c r="G63" s="10">
        <v>300000</v>
      </c>
      <c r="H63" s="35">
        <v>300000</v>
      </c>
    </row>
    <row r="64" spans="1:8" x14ac:dyDescent="0.3">
      <c r="A64" s="179"/>
      <c r="B64" s="20"/>
      <c r="C64" s="20"/>
      <c r="D64" s="20"/>
      <c r="E64" s="20" t="s">
        <v>379</v>
      </c>
      <c r="F64" s="20"/>
      <c r="G64" s="10">
        <v>100000</v>
      </c>
      <c r="H64" s="35">
        <v>500000</v>
      </c>
    </row>
    <row r="65" spans="1:8" x14ac:dyDescent="0.3">
      <c r="A65" s="179"/>
      <c r="B65" s="20"/>
      <c r="C65" s="20" t="s">
        <v>70</v>
      </c>
      <c r="D65" s="20" t="s">
        <v>71</v>
      </c>
      <c r="E65" s="20"/>
      <c r="F65" s="20"/>
      <c r="G65" s="11">
        <f>G66</f>
        <v>12898439</v>
      </c>
      <c r="H65" s="11">
        <f>H66</f>
        <v>66929479</v>
      </c>
    </row>
    <row r="66" spans="1:8" x14ac:dyDescent="0.3">
      <c r="A66" s="179"/>
      <c r="B66" s="20"/>
      <c r="C66" s="20"/>
      <c r="D66" s="20"/>
      <c r="E66" s="20" t="s">
        <v>72</v>
      </c>
      <c r="F66" s="20"/>
      <c r="G66" s="10">
        <v>12898439</v>
      </c>
      <c r="H66" s="35">
        <v>66929479</v>
      </c>
    </row>
    <row r="67" spans="1:8" x14ac:dyDescent="0.3">
      <c r="A67" s="291" t="s">
        <v>73</v>
      </c>
      <c r="B67" s="20"/>
      <c r="C67" s="27" t="s">
        <v>74</v>
      </c>
      <c r="D67" s="20"/>
      <c r="E67" s="20"/>
      <c r="F67" s="20"/>
      <c r="G67" s="6">
        <f>G68+G70+G69</f>
        <v>2867000</v>
      </c>
      <c r="H67" s="289">
        <f>H68+H70+H69</f>
        <v>2867000</v>
      </c>
    </row>
    <row r="68" spans="1:8" s="45" customFormat="1" x14ac:dyDescent="0.3">
      <c r="A68" s="179"/>
      <c r="B68" s="20"/>
      <c r="C68" s="20" t="s">
        <v>75</v>
      </c>
      <c r="D68" s="20"/>
      <c r="E68" s="20" t="s">
        <v>76</v>
      </c>
      <c r="F68" s="20"/>
      <c r="G68" s="10">
        <v>2000000</v>
      </c>
      <c r="H68" s="35">
        <v>2000000</v>
      </c>
    </row>
    <row r="69" spans="1:8" x14ac:dyDescent="0.3">
      <c r="A69" s="179"/>
      <c r="B69" s="20"/>
      <c r="C69" s="20" t="s">
        <v>99</v>
      </c>
      <c r="D69" s="20"/>
      <c r="E69" s="20" t="s">
        <v>399</v>
      </c>
      <c r="F69" s="20"/>
      <c r="G69" s="10">
        <v>263220</v>
      </c>
      <c r="H69" s="35">
        <v>236220</v>
      </c>
    </row>
    <row r="70" spans="1:8" s="45" customFormat="1" x14ac:dyDescent="0.3">
      <c r="A70" s="179"/>
      <c r="B70" s="20"/>
      <c r="C70" s="20" t="s">
        <v>77</v>
      </c>
      <c r="D70" s="20"/>
      <c r="E70" s="20" t="s">
        <v>78</v>
      </c>
      <c r="F70" s="20"/>
      <c r="G70" s="10">
        <v>603780</v>
      </c>
      <c r="H70" s="35">
        <v>630780</v>
      </c>
    </row>
    <row r="71" spans="1:8" s="45" customFormat="1" x14ac:dyDescent="0.3">
      <c r="A71" s="291" t="s">
        <v>131</v>
      </c>
      <c r="B71" s="20"/>
      <c r="C71" s="17"/>
      <c r="D71" s="27" t="s">
        <v>132</v>
      </c>
      <c r="E71" s="20"/>
      <c r="F71" s="20"/>
      <c r="G71" s="11">
        <f>G72+G73</f>
        <v>1000000</v>
      </c>
      <c r="H71" s="34">
        <f>H72+H73</f>
        <v>1000000</v>
      </c>
    </row>
    <row r="72" spans="1:8" s="45" customFormat="1" x14ac:dyDescent="0.3">
      <c r="A72" s="291"/>
      <c r="B72" s="20" t="s">
        <v>396</v>
      </c>
      <c r="C72" s="17"/>
      <c r="D72" s="20" t="s">
        <v>400</v>
      </c>
      <c r="E72" s="20"/>
      <c r="F72" s="20"/>
      <c r="G72" s="10">
        <v>787400</v>
      </c>
      <c r="H72" s="35">
        <v>787400</v>
      </c>
    </row>
    <row r="73" spans="1:8" x14ac:dyDescent="0.3">
      <c r="A73" s="179"/>
      <c r="B73" s="20" t="s">
        <v>397</v>
      </c>
      <c r="C73" s="17"/>
      <c r="D73" s="17" t="s">
        <v>398</v>
      </c>
      <c r="E73" s="20"/>
      <c r="F73" s="20"/>
      <c r="G73" s="10">
        <v>212600</v>
      </c>
      <c r="H73" s="35">
        <v>212600</v>
      </c>
    </row>
    <row r="74" spans="1:8" s="45" customFormat="1" x14ac:dyDescent="0.3">
      <c r="A74" s="288" t="s">
        <v>152</v>
      </c>
      <c r="B74" s="27"/>
      <c r="C74" s="262" t="s">
        <v>194</v>
      </c>
      <c r="D74" s="262"/>
      <c r="E74" s="27"/>
      <c r="F74" s="27"/>
      <c r="G74" s="11">
        <v>0</v>
      </c>
      <c r="H74" s="34">
        <f>H75</f>
        <v>9295595</v>
      </c>
    </row>
    <row r="75" spans="1:8" s="45" customFormat="1" x14ac:dyDescent="0.3">
      <c r="A75" s="179"/>
      <c r="B75" s="20" t="s">
        <v>439</v>
      </c>
      <c r="C75" s="17"/>
      <c r="D75" s="17" t="s">
        <v>454</v>
      </c>
      <c r="E75" s="20"/>
      <c r="F75" s="20"/>
      <c r="G75" s="10">
        <v>0</v>
      </c>
      <c r="H75" s="35">
        <f>H76</f>
        <v>9295595</v>
      </c>
    </row>
    <row r="76" spans="1:8" s="45" customFormat="1" x14ac:dyDescent="0.3">
      <c r="A76" s="179"/>
      <c r="B76" s="20"/>
      <c r="C76" s="17"/>
      <c r="D76" s="17" t="s">
        <v>455</v>
      </c>
      <c r="E76" s="20"/>
      <c r="F76" s="20"/>
      <c r="G76" s="10">
        <v>0</v>
      </c>
      <c r="H76" s="35">
        <v>9295595</v>
      </c>
    </row>
    <row r="77" spans="1:8" x14ac:dyDescent="0.3">
      <c r="A77" s="286" t="s">
        <v>84</v>
      </c>
      <c r="B77" s="266"/>
      <c r="C77" s="266"/>
      <c r="D77" s="266"/>
      <c r="E77" s="266"/>
      <c r="F77" s="267"/>
      <c r="G77" s="3">
        <f>G78</f>
        <v>1370000</v>
      </c>
      <c r="H77" s="287">
        <f>H78</f>
        <v>1370000</v>
      </c>
    </row>
    <row r="78" spans="1:8" x14ac:dyDescent="0.3">
      <c r="A78" s="288" t="s">
        <v>14</v>
      </c>
      <c r="B78" s="27"/>
      <c r="C78" s="27" t="s">
        <v>15</v>
      </c>
      <c r="D78" s="27"/>
      <c r="E78" s="27"/>
      <c r="F78" s="20"/>
      <c r="G78" s="6">
        <f>G84+G91+G79</f>
        <v>1370000</v>
      </c>
      <c r="H78" s="289">
        <f>H84+H91+H79</f>
        <v>1370000</v>
      </c>
    </row>
    <row r="79" spans="1:8" x14ac:dyDescent="0.3">
      <c r="A79" s="288"/>
      <c r="B79" s="27" t="s">
        <v>16</v>
      </c>
      <c r="C79" s="27"/>
      <c r="D79" s="27" t="s">
        <v>17</v>
      </c>
      <c r="E79" s="262"/>
      <c r="F79" s="20"/>
      <c r="G79" s="6">
        <f>G80+G82</f>
        <v>50000</v>
      </c>
      <c r="H79" s="289">
        <f>H80+H82</f>
        <v>50000</v>
      </c>
    </row>
    <row r="80" spans="1:8" x14ac:dyDescent="0.3">
      <c r="A80" s="288"/>
      <c r="B80" s="27"/>
      <c r="C80" s="20" t="s">
        <v>18</v>
      </c>
      <c r="D80" s="20" t="s">
        <v>19</v>
      </c>
      <c r="E80" s="262"/>
      <c r="F80" s="20"/>
      <c r="G80" s="9">
        <f>G81</f>
        <v>30000</v>
      </c>
      <c r="H80" s="290">
        <f>H81</f>
        <v>30000</v>
      </c>
    </row>
    <row r="81" spans="1:8" x14ac:dyDescent="0.3">
      <c r="A81" s="288"/>
      <c r="B81" s="27"/>
      <c r="C81" s="27"/>
      <c r="D81" s="27"/>
      <c r="E81" s="17" t="s">
        <v>85</v>
      </c>
      <c r="F81" s="20"/>
      <c r="G81" s="9">
        <v>30000</v>
      </c>
      <c r="H81" s="290">
        <v>30000</v>
      </c>
    </row>
    <row r="82" spans="1:8" x14ac:dyDescent="0.3">
      <c r="A82" s="288"/>
      <c r="B82" s="20"/>
      <c r="C82" s="20" t="s">
        <v>21</v>
      </c>
      <c r="D82" s="20" t="s">
        <v>22</v>
      </c>
      <c r="E82" s="20"/>
      <c r="F82" s="20"/>
      <c r="G82" s="9">
        <f>G83</f>
        <v>20000</v>
      </c>
      <c r="H82" s="290">
        <f>H83</f>
        <v>20000</v>
      </c>
    </row>
    <row r="83" spans="1:8" x14ac:dyDescent="0.3">
      <c r="A83" s="288"/>
      <c r="B83" s="20"/>
      <c r="C83" s="27"/>
      <c r="D83" s="27"/>
      <c r="E83" s="20" t="s">
        <v>86</v>
      </c>
      <c r="F83" s="20"/>
      <c r="G83" s="9">
        <v>20000</v>
      </c>
      <c r="H83" s="290">
        <v>20000</v>
      </c>
    </row>
    <row r="84" spans="1:8" x14ac:dyDescent="0.3">
      <c r="A84" s="179"/>
      <c r="B84" s="27" t="s">
        <v>33</v>
      </c>
      <c r="C84" s="27"/>
      <c r="D84" s="27" t="s">
        <v>34</v>
      </c>
      <c r="E84" s="27"/>
      <c r="F84" s="20"/>
      <c r="G84" s="6">
        <f>G85+G88+G89</f>
        <v>1020000</v>
      </c>
      <c r="H84" s="289">
        <f>H85+H88+H89</f>
        <v>1020000</v>
      </c>
    </row>
    <row r="85" spans="1:8" x14ac:dyDescent="0.3">
      <c r="A85" s="179"/>
      <c r="B85" s="20"/>
      <c r="C85" s="20" t="s">
        <v>35</v>
      </c>
      <c r="D85" s="20" t="s">
        <v>36</v>
      </c>
      <c r="E85" s="20"/>
      <c r="F85" s="20"/>
      <c r="G85" s="9">
        <f>G86+G87</f>
        <v>20000</v>
      </c>
      <c r="H85" s="290">
        <f>H86+H87</f>
        <v>20000</v>
      </c>
    </row>
    <row r="86" spans="1:8" x14ac:dyDescent="0.3">
      <c r="A86" s="179"/>
      <c r="B86" s="20"/>
      <c r="C86" s="20"/>
      <c r="D86" s="20"/>
      <c r="E86" s="20" t="s">
        <v>37</v>
      </c>
      <c r="F86" s="20"/>
      <c r="G86" s="10">
        <v>10000</v>
      </c>
      <c r="H86" s="35">
        <v>10000</v>
      </c>
    </row>
    <row r="87" spans="1:8" x14ac:dyDescent="0.3">
      <c r="A87" s="179"/>
      <c r="B87" s="20"/>
      <c r="C87" s="20"/>
      <c r="D87" s="20"/>
      <c r="E87" s="20" t="s">
        <v>39</v>
      </c>
      <c r="F87" s="20"/>
      <c r="G87" s="10">
        <v>10000</v>
      </c>
      <c r="H87" s="35">
        <v>10000</v>
      </c>
    </row>
    <row r="88" spans="1:8" x14ac:dyDescent="0.3">
      <c r="A88" s="179"/>
      <c r="B88" s="20"/>
      <c r="C88" s="20" t="s">
        <v>40</v>
      </c>
      <c r="D88" s="20" t="s">
        <v>41</v>
      </c>
      <c r="E88" s="20"/>
      <c r="F88" s="20"/>
      <c r="G88" s="10">
        <v>200000</v>
      </c>
      <c r="H88" s="35">
        <v>200000</v>
      </c>
    </row>
    <row r="89" spans="1:8" x14ac:dyDescent="0.3">
      <c r="A89" s="179"/>
      <c r="B89" s="20"/>
      <c r="C89" s="20" t="s">
        <v>42</v>
      </c>
      <c r="D89" s="20" t="s">
        <v>43</v>
      </c>
      <c r="E89" s="20"/>
      <c r="F89" s="20"/>
      <c r="G89" s="9">
        <f>SUM(G90:G90)</f>
        <v>800000</v>
      </c>
      <c r="H89" s="290">
        <f>SUM(H90:H90)</f>
        <v>800000</v>
      </c>
    </row>
    <row r="90" spans="1:8" x14ac:dyDescent="0.3">
      <c r="A90" s="179"/>
      <c r="B90" s="20"/>
      <c r="C90" s="20"/>
      <c r="D90" s="20"/>
      <c r="E90" s="20" t="s">
        <v>87</v>
      </c>
      <c r="F90" s="20"/>
      <c r="G90" s="10">
        <v>800000</v>
      </c>
      <c r="H90" s="35">
        <v>800000</v>
      </c>
    </row>
    <row r="91" spans="1:8" x14ac:dyDescent="0.3">
      <c r="A91" s="179"/>
      <c r="B91" s="27" t="s">
        <v>46</v>
      </c>
      <c r="C91" s="27"/>
      <c r="D91" s="27" t="s">
        <v>47</v>
      </c>
      <c r="E91" s="27"/>
      <c r="F91" s="20"/>
      <c r="G91" s="6">
        <f>G92</f>
        <v>300000</v>
      </c>
      <c r="H91" s="289">
        <f>H92</f>
        <v>300000</v>
      </c>
    </row>
    <row r="92" spans="1:8" s="45" customFormat="1" x14ac:dyDescent="0.3">
      <c r="A92" s="179"/>
      <c r="B92" s="20"/>
      <c r="C92" s="20" t="s">
        <v>48</v>
      </c>
      <c r="D92" s="20" t="s">
        <v>49</v>
      </c>
      <c r="E92" s="20"/>
      <c r="F92" s="20"/>
      <c r="G92" s="10">
        <v>300000</v>
      </c>
      <c r="H92" s="35">
        <v>300000</v>
      </c>
    </row>
    <row r="93" spans="1:8" s="45" customFormat="1" x14ac:dyDescent="0.3">
      <c r="A93" s="292" t="s">
        <v>255</v>
      </c>
      <c r="B93" s="268"/>
      <c r="C93" s="268"/>
      <c r="D93" s="268"/>
      <c r="E93" s="269"/>
      <c r="F93" s="270"/>
      <c r="G93" s="32">
        <f>G94</f>
        <v>2501617</v>
      </c>
      <c r="H93" s="293">
        <f>H94</f>
        <v>3485021</v>
      </c>
    </row>
    <row r="94" spans="1:8" s="45" customFormat="1" x14ac:dyDescent="0.3">
      <c r="A94" s="288" t="s">
        <v>79</v>
      </c>
      <c r="B94" s="20"/>
      <c r="C94" s="27" t="s">
        <v>80</v>
      </c>
      <c r="D94" s="27"/>
      <c r="E94" s="27"/>
      <c r="F94" s="27"/>
      <c r="G94" s="6">
        <f>G95+G96</f>
        <v>2501617</v>
      </c>
      <c r="H94" s="289">
        <f>H95+H96</f>
        <v>3485021</v>
      </c>
    </row>
    <row r="95" spans="1:8" s="45" customFormat="1" x14ac:dyDescent="0.3">
      <c r="A95" s="288"/>
      <c r="B95" s="20"/>
      <c r="C95" s="27" t="s">
        <v>81</v>
      </c>
      <c r="D95" s="27"/>
      <c r="E95" s="20" t="s">
        <v>82</v>
      </c>
      <c r="F95" s="27"/>
      <c r="G95" s="10">
        <v>2501617</v>
      </c>
      <c r="H95" s="35">
        <v>2501617</v>
      </c>
    </row>
    <row r="96" spans="1:8" s="45" customFormat="1" x14ac:dyDescent="0.3">
      <c r="A96" s="288"/>
      <c r="B96" s="20"/>
      <c r="C96" s="27"/>
      <c r="D96" s="27"/>
      <c r="E96" s="20" t="s">
        <v>83</v>
      </c>
      <c r="F96" s="27"/>
      <c r="G96" s="10">
        <v>0</v>
      </c>
      <c r="H96" s="35">
        <v>983404</v>
      </c>
    </row>
    <row r="97" spans="1:8" s="45" customFormat="1" x14ac:dyDescent="0.3">
      <c r="A97" s="410" t="s">
        <v>154</v>
      </c>
      <c r="B97" s="411"/>
      <c r="C97" s="411"/>
      <c r="D97" s="411"/>
      <c r="E97" s="411"/>
      <c r="F97" s="411"/>
      <c r="G97" s="32">
        <f>G98</f>
        <v>47602433</v>
      </c>
      <c r="H97" s="293">
        <f>H98</f>
        <v>47652433</v>
      </c>
    </row>
    <row r="98" spans="1:8" s="45" customFormat="1" x14ac:dyDescent="0.3">
      <c r="A98" s="294" t="s">
        <v>53</v>
      </c>
      <c r="B98" s="28"/>
      <c r="C98" s="271" t="s">
        <v>155</v>
      </c>
      <c r="D98" s="271"/>
      <c r="E98" s="28"/>
      <c r="F98" s="271"/>
      <c r="G98" s="11">
        <f>G99+G100+G101+G102+G103</f>
        <v>47602433</v>
      </c>
      <c r="H98" s="34">
        <f>H99+H100+H101+H102+H103</f>
        <v>47652433</v>
      </c>
    </row>
    <row r="99" spans="1:8" s="45" customFormat="1" x14ac:dyDescent="0.3">
      <c r="A99" s="294"/>
      <c r="B99" s="28"/>
      <c r="C99" s="28" t="s">
        <v>55</v>
      </c>
      <c r="D99" s="28" t="s">
        <v>156</v>
      </c>
      <c r="E99" s="28"/>
      <c r="F99" s="28"/>
      <c r="G99" s="10">
        <v>10761000</v>
      </c>
      <c r="H99" s="35">
        <v>10761000</v>
      </c>
    </row>
    <row r="100" spans="1:8" s="45" customFormat="1" x14ac:dyDescent="0.3">
      <c r="A100" s="294"/>
      <c r="B100" s="28"/>
      <c r="C100" s="271"/>
      <c r="D100" s="28" t="s">
        <v>157</v>
      </c>
      <c r="E100" s="28"/>
      <c r="F100" s="271"/>
      <c r="G100" s="10">
        <v>3259044</v>
      </c>
      <c r="H100" s="35">
        <v>3259044</v>
      </c>
    </row>
    <row r="101" spans="1:8" s="45" customFormat="1" x14ac:dyDescent="0.3">
      <c r="A101" s="179"/>
      <c r="B101" s="20"/>
      <c r="C101" s="20"/>
      <c r="D101" s="28" t="s">
        <v>158</v>
      </c>
      <c r="E101" s="20"/>
      <c r="F101" s="20"/>
      <c r="G101" s="10">
        <v>32982749</v>
      </c>
      <c r="H101" s="35">
        <v>33032749</v>
      </c>
    </row>
    <row r="102" spans="1:8" s="45" customFormat="1" x14ac:dyDescent="0.3">
      <c r="A102" s="179"/>
      <c r="B102" s="20"/>
      <c r="C102" s="20"/>
      <c r="D102" s="28" t="s">
        <v>388</v>
      </c>
      <c r="E102" s="20"/>
      <c r="F102" s="20"/>
      <c r="G102" s="10">
        <v>240000</v>
      </c>
      <c r="H102" s="35">
        <v>240000</v>
      </c>
    </row>
    <row r="103" spans="1:8" x14ac:dyDescent="0.3">
      <c r="A103" s="179"/>
      <c r="B103" s="20"/>
      <c r="C103" s="20"/>
      <c r="D103" s="28" t="s">
        <v>389</v>
      </c>
      <c r="E103" s="20"/>
      <c r="F103" s="20"/>
      <c r="G103" s="10">
        <v>359640</v>
      </c>
      <c r="H103" s="35">
        <v>359640</v>
      </c>
    </row>
    <row r="104" spans="1:8" x14ac:dyDescent="0.3">
      <c r="A104" s="286" t="s">
        <v>88</v>
      </c>
      <c r="B104" s="272"/>
      <c r="C104" s="272"/>
      <c r="D104" s="259"/>
      <c r="E104" s="272"/>
      <c r="F104" s="273">
        <v>3</v>
      </c>
      <c r="G104" s="3">
        <f>G105+G109</f>
        <v>3510253</v>
      </c>
      <c r="H104" s="287">
        <f>H105+H109</f>
        <v>3680253</v>
      </c>
    </row>
    <row r="105" spans="1:8" x14ac:dyDescent="0.3">
      <c r="A105" s="288" t="s">
        <v>5</v>
      </c>
      <c r="B105" s="27"/>
      <c r="C105" s="27" t="s">
        <v>6</v>
      </c>
      <c r="D105" s="27"/>
      <c r="E105" s="27"/>
      <c r="F105" s="20"/>
      <c r="G105" s="6">
        <f>G106</f>
        <v>3039180</v>
      </c>
      <c r="H105" s="289">
        <f>H106</f>
        <v>3209180</v>
      </c>
    </row>
    <row r="106" spans="1:8" x14ac:dyDescent="0.3">
      <c r="A106" s="179"/>
      <c r="B106" s="20" t="s">
        <v>89</v>
      </c>
      <c r="C106" s="20"/>
      <c r="D106" s="20" t="s">
        <v>90</v>
      </c>
      <c r="E106" s="20"/>
      <c r="F106" s="20"/>
      <c r="G106" s="9">
        <f>G107</f>
        <v>3039180</v>
      </c>
      <c r="H106" s="290">
        <f>H107+H108</f>
        <v>3209180</v>
      </c>
    </row>
    <row r="107" spans="1:8" x14ac:dyDescent="0.3">
      <c r="A107" s="180"/>
      <c r="B107" s="20"/>
      <c r="C107" s="20" t="s">
        <v>91</v>
      </c>
      <c r="D107" s="20" t="s">
        <v>92</v>
      </c>
      <c r="E107" s="20"/>
      <c r="F107" s="17"/>
      <c r="G107" s="10">
        <v>3039180</v>
      </c>
      <c r="H107" s="35">
        <v>3039180</v>
      </c>
    </row>
    <row r="108" spans="1:8" s="45" customFormat="1" x14ac:dyDescent="0.3">
      <c r="A108" s="326"/>
      <c r="B108" s="20"/>
      <c r="C108" s="20" t="s">
        <v>93</v>
      </c>
      <c r="D108" s="20" t="s">
        <v>94</v>
      </c>
      <c r="E108" s="20"/>
      <c r="F108" s="17"/>
      <c r="G108" s="10">
        <v>0</v>
      </c>
      <c r="H108" s="35">
        <v>170000</v>
      </c>
    </row>
    <row r="109" spans="1:8" x14ac:dyDescent="0.3">
      <c r="A109" s="288" t="s">
        <v>11</v>
      </c>
      <c r="B109" s="27"/>
      <c r="C109" s="27" t="s">
        <v>12</v>
      </c>
      <c r="D109" s="264"/>
      <c r="E109" s="264"/>
      <c r="F109" s="265"/>
      <c r="G109" s="6">
        <f>G110</f>
        <v>471073</v>
      </c>
      <c r="H109" s="289">
        <f>H110</f>
        <v>471073</v>
      </c>
    </row>
    <row r="110" spans="1:8" x14ac:dyDescent="0.3">
      <c r="A110" s="179"/>
      <c r="B110" s="20"/>
      <c r="C110" s="20"/>
      <c r="D110" s="20" t="s">
        <v>13</v>
      </c>
      <c r="E110" s="20"/>
      <c r="F110" s="20"/>
      <c r="G110" s="10">
        <v>471073</v>
      </c>
      <c r="H110" s="35">
        <v>471073</v>
      </c>
    </row>
    <row r="111" spans="1:8" x14ac:dyDescent="0.3">
      <c r="A111" s="286" t="s">
        <v>95</v>
      </c>
      <c r="B111" s="266"/>
      <c r="C111" s="266"/>
      <c r="D111" s="266"/>
      <c r="E111" s="266"/>
      <c r="F111" s="266"/>
      <c r="G111" s="3">
        <f>G112+G122+G119</f>
        <v>5315700</v>
      </c>
      <c r="H111" s="287">
        <f>H112+H122+H119</f>
        <v>4785700</v>
      </c>
    </row>
    <row r="112" spans="1:8" x14ac:dyDescent="0.3">
      <c r="A112" s="288" t="s">
        <v>14</v>
      </c>
      <c r="B112" s="27"/>
      <c r="C112" s="27" t="s">
        <v>15</v>
      </c>
      <c r="D112" s="27"/>
      <c r="E112" s="27"/>
      <c r="F112" s="20"/>
      <c r="G112" s="6">
        <f>G113+G117</f>
        <v>1045700</v>
      </c>
      <c r="H112" s="289">
        <f>H113+H117</f>
        <v>1515700</v>
      </c>
    </row>
    <row r="113" spans="1:20" x14ac:dyDescent="0.3">
      <c r="A113" s="179"/>
      <c r="B113" s="27" t="s">
        <v>33</v>
      </c>
      <c r="C113" s="27"/>
      <c r="D113" s="27" t="s">
        <v>34</v>
      </c>
      <c r="E113" s="27"/>
      <c r="F113" s="27"/>
      <c r="G113" s="6">
        <f>G114+G115+G116</f>
        <v>800000</v>
      </c>
      <c r="H113" s="289">
        <f>H114+H115+H116</f>
        <v>1270000</v>
      </c>
    </row>
    <row r="114" spans="1:20" x14ac:dyDescent="0.3">
      <c r="A114" s="179"/>
      <c r="B114" s="20"/>
      <c r="C114" s="20" t="s">
        <v>40</v>
      </c>
      <c r="D114" s="20" t="s">
        <v>41</v>
      </c>
      <c r="E114" s="20"/>
      <c r="F114" s="17"/>
      <c r="G114" s="10">
        <v>400000</v>
      </c>
      <c r="H114" s="35">
        <v>400000</v>
      </c>
    </row>
    <row r="115" spans="1:20" x14ac:dyDescent="0.3">
      <c r="A115" s="179"/>
      <c r="B115" s="20"/>
      <c r="C115" s="20" t="s">
        <v>33</v>
      </c>
      <c r="D115" s="20" t="s">
        <v>96</v>
      </c>
      <c r="E115" s="20"/>
      <c r="F115" s="17"/>
      <c r="G115" s="10">
        <v>300000</v>
      </c>
      <c r="H115" s="35">
        <v>770000</v>
      </c>
    </row>
    <row r="116" spans="1:20" x14ac:dyDescent="0.3">
      <c r="A116" s="179"/>
      <c r="B116" s="20"/>
      <c r="C116" s="20" t="s">
        <v>16</v>
      </c>
      <c r="D116" s="20" t="s">
        <v>97</v>
      </c>
      <c r="E116" s="20"/>
      <c r="F116" s="17"/>
      <c r="G116" s="10">
        <v>100000</v>
      </c>
      <c r="H116" s="35">
        <v>100000</v>
      </c>
    </row>
    <row r="117" spans="1:20" x14ac:dyDescent="0.3">
      <c r="A117" s="179"/>
      <c r="B117" s="27" t="s">
        <v>46</v>
      </c>
      <c r="C117" s="27"/>
      <c r="D117" s="27" t="s">
        <v>47</v>
      </c>
      <c r="E117" s="27"/>
      <c r="F117" s="262"/>
      <c r="G117" s="6">
        <f>G118</f>
        <v>245700</v>
      </c>
      <c r="H117" s="289">
        <f>H118</f>
        <v>245700</v>
      </c>
    </row>
    <row r="118" spans="1:20" s="45" customFormat="1" x14ac:dyDescent="0.3">
      <c r="A118" s="179"/>
      <c r="B118" s="20"/>
      <c r="C118" s="20" t="s">
        <v>48</v>
      </c>
      <c r="D118" s="20" t="s">
        <v>49</v>
      </c>
      <c r="E118" s="20"/>
      <c r="F118" s="17"/>
      <c r="G118" s="10">
        <v>245700</v>
      </c>
      <c r="H118" s="35">
        <v>245700</v>
      </c>
    </row>
    <row r="119" spans="1:20" s="45" customFormat="1" x14ac:dyDescent="0.3">
      <c r="A119" s="291" t="s">
        <v>73</v>
      </c>
      <c r="B119" s="20"/>
      <c r="C119" s="27" t="s">
        <v>74</v>
      </c>
      <c r="D119" s="20"/>
      <c r="E119" s="20"/>
      <c r="F119" s="20"/>
      <c r="G119" s="11">
        <f>G120+G121</f>
        <v>1270000</v>
      </c>
      <c r="H119" s="34">
        <f>H120+H121</f>
        <v>0</v>
      </c>
      <c r="P119" s="327"/>
      <c r="Q119" s="327"/>
      <c r="R119" s="327"/>
      <c r="S119" s="327"/>
      <c r="T119" s="327"/>
    </row>
    <row r="120" spans="1:20" s="45" customFormat="1" x14ac:dyDescent="0.3">
      <c r="A120" s="179"/>
      <c r="B120" s="20"/>
      <c r="C120" s="20" t="s">
        <v>75</v>
      </c>
      <c r="D120" s="20"/>
      <c r="E120" s="20" t="s">
        <v>413</v>
      </c>
      <c r="F120" s="20"/>
      <c r="G120" s="10">
        <v>1000000</v>
      </c>
      <c r="H120" s="35">
        <v>0</v>
      </c>
      <c r="P120" s="327"/>
      <c r="Q120" s="327"/>
      <c r="R120" s="327"/>
      <c r="S120" s="327"/>
      <c r="T120" s="327"/>
    </row>
    <row r="121" spans="1:20" x14ac:dyDescent="0.3">
      <c r="A121" s="179"/>
      <c r="B121" s="20"/>
      <c r="C121" s="20" t="s">
        <v>77</v>
      </c>
      <c r="D121" s="20"/>
      <c r="E121" s="20" t="s">
        <v>78</v>
      </c>
      <c r="F121" s="20"/>
      <c r="G121" s="10">
        <v>270000</v>
      </c>
      <c r="H121" s="35">
        <v>0</v>
      </c>
      <c r="P121" s="327"/>
      <c r="Q121" s="327"/>
      <c r="R121" s="327"/>
      <c r="S121" s="327"/>
      <c r="T121" s="327"/>
    </row>
    <row r="122" spans="1:20" x14ac:dyDescent="0.3">
      <c r="A122" s="291" t="s">
        <v>131</v>
      </c>
      <c r="B122" s="20"/>
      <c r="C122" s="17"/>
      <c r="D122" s="27" t="s">
        <v>132</v>
      </c>
      <c r="E122" s="20"/>
      <c r="F122" s="20"/>
      <c r="G122" s="11">
        <f>G125+G126</f>
        <v>3000000</v>
      </c>
      <c r="H122" s="34">
        <f>H125+H126+H123+H124</f>
        <v>3270000</v>
      </c>
      <c r="P122" s="327"/>
      <c r="Q122" s="327"/>
      <c r="R122" s="327"/>
      <c r="S122" s="327"/>
      <c r="T122" s="327"/>
    </row>
    <row r="123" spans="1:20" s="45" customFormat="1" x14ac:dyDescent="0.3">
      <c r="A123" s="291"/>
      <c r="B123" s="20" t="s">
        <v>396</v>
      </c>
      <c r="C123" s="17"/>
      <c r="D123" s="20" t="s">
        <v>413</v>
      </c>
      <c r="E123" s="20"/>
      <c r="F123" s="20"/>
      <c r="G123" s="10">
        <v>0</v>
      </c>
      <c r="H123" s="35">
        <v>1000000</v>
      </c>
      <c r="P123" s="327"/>
      <c r="Q123" s="327"/>
      <c r="R123" s="327"/>
      <c r="S123" s="327"/>
      <c r="T123" s="327"/>
    </row>
    <row r="124" spans="1:20" s="45" customFormat="1" x14ac:dyDescent="0.3">
      <c r="A124" s="291"/>
      <c r="B124" s="20" t="s">
        <v>397</v>
      </c>
      <c r="C124" s="17"/>
      <c r="D124" s="20" t="s">
        <v>78</v>
      </c>
      <c r="E124" s="20"/>
      <c r="F124" s="20"/>
      <c r="G124" s="10">
        <v>0</v>
      </c>
      <c r="H124" s="35">
        <v>270000</v>
      </c>
      <c r="P124" s="327"/>
      <c r="Q124" s="327"/>
      <c r="R124" s="327"/>
      <c r="S124" s="327"/>
      <c r="T124" s="327"/>
    </row>
    <row r="125" spans="1:20" x14ac:dyDescent="0.3">
      <c r="A125" s="291"/>
      <c r="B125" s="20" t="s">
        <v>396</v>
      </c>
      <c r="C125" s="17"/>
      <c r="D125" s="20" t="s">
        <v>404</v>
      </c>
      <c r="E125" s="20"/>
      <c r="F125" s="20"/>
      <c r="G125" s="10">
        <v>2362204</v>
      </c>
      <c r="H125" s="35">
        <v>1574803</v>
      </c>
      <c r="P125" s="327"/>
      <c r="Q125" s="327"/>
      <c r="R125" s="327"/>
      <c r="S125" s="327"/>
      <c r="T125" s="327"/>
    </row>
    <row r="126" spans="1:20" x14ac:dyDescent="0.3">
      <c r="A126" s="179"/>
      <c r="B126" s="20" t="s">
        <v>397</v>
      </c>
      <c r="C126" s="17"/>
      <c r="D126" s="17" t="s">
        <v>398</v>
      </c>
      <c r="E126" s="20"/>
      <c r="F126" s="20"/>
      <c r="G126" s="10">
        <v>637796</v>
      </c>
      <c r="H126" s="35">
        <v>425197</v>
      </c>
      <c r="P126" s="327"/>
      <c r="Q126" s="327"/>
      <c r="R126" s="327"/>
      <c r="S126" s="327"/>
      <c r="T126" s="327"/>
    </row>
    <row r="127" spans="1:20" x14ac:dyDescent="0.3">
      <c r="A127" s="286" t="s">
        <v>98</v>
      </c>
      <c r="B127" s="272"/>
      <c r="C127" s="272"/>
      <c r="D127" s="272"/>
      <c r="E127" s="272"/>
      <c r="F127" s="272"/>
      <c r="G127" s="14">
        <f t="shared" ref="G127:H127" si="1">G128</f>
        <v>755000</v>
      </c>
      <c r="H127" s="295">
        <f t="shared" si="1"/>
        <v>1059727</v>
      </c>
      <c r="P127" s="327"/>
      <c r="Q127" s="327"/>
      <c r="R127" s="327"/>
      <c r="S127" s="327"/>
      <c r="T127" s="327"/>
    </row>
    <row r="128" spans="1:20" x14ac:dyDescent="0.3">
      <c r="A128" s="288" t="s">
        <v>14</v>
      </c>
      <c r="B128" s="27"/>
      <c r="C128" s="27" t="s">
        <v>15</v>
      </c>
      <c r="D128" s="27"/>
      <c r="E128" s="27"/>
      <c r="F128" s="17"/>
      <c r="G128" s="6">
        <f>G129+G131</f>
        <v>755000</v>
      </c>
      <c r="H128" s="289">
        <f>H129+H131</f>
        <v>1059727</v>
      </c>
      <c r="P128" s="327"/>
      <c r="Q128" s="327"/>
      <c r="R128" s="327"/>
      <c r="S128" s="327"/>
      <c r="T128" s="327"/>
    </row>
    <row r="129" spans="1:20" x14ac:dyDescent="0.3">
      <c r="A129" s="179"/>
      <c r="B129" s="27" t="s">
        <v>42</v>
      </c>
      <c r="C129" s="27" t="s">
        <v>43</v>
      </c>
      <c r="D129" s="27"/>
      <c r="E129" s="27"/>
      <c r="F129" s="10"/>
      <c r="G129" s="6">
        <f>G130</f>
        <v>550000</v>
      </c>
      <c r="H129" s="289">
        <f>H130</f>
        <v>854727</v>
      </c>
      <c r="P129" s="327"/>
      <c r="Q129" s="327"/>
      <c r="R129" s="327"/>
      <c r="S129" s="327"/>
      <c r="T129" s="327"/>
    </row>
    <row r="130" spans="1:20" x14ac:dyDescent="0.3">
      <c r="A130" s="179"/>
      <c r="B130" s="20"/>
      <c r="C130" s="20"/>
      <c r="D130" s="20" t="s">
        <v>44</v>
      </c>
      <c r="E130" s="20"/>
      <c r="F130" s="10"/>
      <c r="G130" s="10">
        <v>550000</v>
      </c>
      <c r="H130" s="35">
        <v>854727</v>
      </c>
      <c r="P130" s="327"/>
      <c r="Q130" s="329"/>
      <c r="R130" s="330"/>
      <c r="S130" s="328"/>
      <c r="T130" s="331"/>
    </row>
    <row r="131" spans="1:20" x14ac:dyDescent="0.3">
      <c r="A131" s="179"/>
      <c r="B131" s="27" t="s">
        <v>46</v>
      </c>
      <c r="C131" s="27"/>
      <c r="D131" s="27" t="s">
        <v>47</v>
      </c>
      <c r="E131" s="27"/>
      <c r="F131" s="20"/>
      <c r="G131" s="6">
        <f>G132</f>
        <v>205000</v>
      </c>
      <c r="H131" s="289">
        <f>H132</f>
        <v>205000</v>
      </c>
      <c r="P131" s="327"/>
      <c r="Q131" s="327"/>
      <c r="R131" s="327"/>
      <c r="S131" s="327"/>
      <c r="T131" s="327"/>
    </row>
    <row r="132" spans="1:20" x14ac:dyDescent="0.3">
      <c r="A132" s="179"/>
      <c r="B132" s="20"/>
      <c r="C132" s="20" t="s">
        <v>48</v>
      </c>
      <c r="D132" s="20" t="s">
        <v>49</v>
      </c>
      <c r="E132" s="20"/>
      <c r="F132" s="20"/>
      <c r="G132" s="10">
        <v>205000</v>
      </c>
      <c r="H132" s="35">
        <v>205000</v>
      </c>
      <c r="P132" s="327"/>
      <c r="Q132" s="327"/>
      <c r="R132" s="327"/>
      <c r="S132" s="327"/>
      <c r="T132" s="327"/>
    </row>
    <row r="133" spans="1:20" x14ac:dyDescent="0.3">
      <c r="A133" s="286" t="s">
        <v>100</v>
      </c>
      <c r="B133" s="272"/>
      <c r="C133" s="272"/>
      <c r="D133" s="272"/>
      <c r="E133" s="272"/>
      <c r="F133" s="272"/>
      <c r="G133" s="3">
        <f>SUM(G134)</f>
        <v>1780000</v>
      </c>
      <c r="H133" s="287">
        <f>SUM(H134)</f>
        <v>1780000</v>
      </c>
      <c r="P133" s="327"/>
      <c r="Q133" s="327"/>
      <c r="R133" s="327"/>
      <c r="S133" s="327"/>
      <c r="T133" s="327"/>
    </row>
    <row r="134" spans="1:20" x14ac:dyDescent="0.3">
      <c r="A134" s="288" t="s">
        <v>14</v>
      </c>
      <c r="B134" s="27"/>
      <c r="C134" s="27" t="s">
        <v>15</v>
      </c>
      <c r="D134" s="27"/>
      <c r="E134" s="27"/>
      <c r="F134" s="17"/>
      <c r="G134" s="11">
        <f>G135+G138</f>
        <v>1780000</v>
      </c>
      <c r="H134" s="34">
        <f>H135+H138</f>
        <v>1780000</v>
      </c>
    </row>
    <row r="135" spans="1:20" x14ac:dyDescent="0.3">
      <c r="A135" s="179"/>
      <c r="B135" s="27" t="s">
        <v>33</v>
      </c>
      <c r="C135" s="27"/>
      <c r="D135" s="27" t="s">
        <v>34</v>
      </c>
      <c r="E135" s="27"/>
      <c r="F135" s="17"/>
      <c r="G135" s="6">
        <f t="shared" ref="G135:H136" si="2">G136</f>
        <v>1400000</v>
      </c>
      <c r="H135" s="289">
        <f t="shared" si="2"/>
        <v>1400000</v>
      </c>
    </row>
    <row r="136" spans="1:20" x14ac:dyDescent="0.3">
      <c r="A136" s="179"/>
      <c r="B136" s="20"/>
      <c r="C136" s="20" t="s">
        <v>35</v>
      </c>
      <c r="D136" s="20" t="s">
        <v>36</v>
      </c>
      <c r="E136" s="20"/>
      <c r="F136" s="17"/>
      <c r="G136" s="15">
        <f t="shared" si="2"/>
        <v>1400000</v>
      </c>
      <c r="H136" s="296">
        <f t="shared" si="2"/>
        <v>1400000</v>
      </c>
    </row>
    <row r="137" spans="1:20" x14ac:dyDescent="0.3">
      <c r="A137" s="179"/>
      <c r="B137" s="20"/>
      <c r="C137" s="20"/>
      <c r="D137" s="20"/>
      <c r="E137" s="20" t="s">
        <v>37</v>
      </c>
      <c r="F137" s="20"/>
      <c r="G137" s="10">
        <v>1400000</v>
      </c>
      <c r="H137" s="35">
        <v>1400000</v>
      </c>
    </row>
    <row r="138" spans="1:20" x14ac:dyDescent="0.3">
      <c r="A138" s="179"/>
      <c r="B138" s="27" t="s">
        <v>46</v>
      </c>
      <c r="C138" s="27"/>
      <c r="D138" s="27" t="s">
        <v>47</v>
      </c>
      <c r="E138" s="27"/>
      <c r="F138" s="20"/>
      <c r="G138" s="16">
        <f>G139</f>
        <v>380000</v>
      </c>
      <c r="H138" s="297">
        <f>H139</f>
        <v>380000</v>
      </c>
    </row>
    <row r="139" spans="1:20" x14ac:dyDescent="0.3">
      <c r="A139" s="179"/>
      <c r="B139" s="20"/>
      <c r="C139" s="20" t="s">
        <v>48</v>
      </c>
      <c r="D139" s="20" t="s">
        <v>49</v>
      </c>
      <c r="E139" s="20"/>
      <c r="F139" s="20"/>
      <c r="G139" s="10">
        <v>380000</v>
      </c>
      <c r="H139" s="35">
        <v>380000</v>
      </c>
    </row>
    <row r="140" spans="1:20" x14ac:dyDescent="0.3">
      <c r="A140" s="286" t="s">
        <v>101</v>
      </c>
      <c r="B140" s="272"/>
      <c r="C140" s="272"/>
      <c r="D140" s="272"/>
      <c r="E140" s="272"/>
      <c r="F140" s="273">
        <v>2</v>
      </c>
      <c r="G140" s="3">
        <f>G141+G147+G149+G168</f>
        <v>18871275</v>
      </c>
      <c r="H140" s="287">
        <f>H141+H147+H149+H168</f>
        <v>19997112</v>
      </c>
    </row>
    <row r="141" spans="1:20" x14ac:dyDescent="0.3">
      <c r="A141" s="288" t="s">
        <v>5</v>
      </c>
      <c r="B141" s="27"/>
      <c r="C141" s="27" t="s">
        <v>6</v>
      </c>
      <c r="D141" s="27"/>
      <c r="E141" s="27"/>
      <c r="F141" s="274"/>
      <c r="G141" s="11">
        <f>G142+G145</f>
        <v>5239200</v>
      </c>
      <c r="H141" s="34">
        <f t="shared" ref="H141" si="3">H142+H145</f>
        <v>5357008</v>
      </c>
    </row>
    <row r="142" spans="1:20" x14ac:dyDescent="0.3">
      <c r="A142" s="179"/>
      <c r="B142" s="27" t="s">
        <v>89</v>
      </c>
      <c r="C142" s="27"/>
      <c r="D142" s="27" t="s">
        <v>90</v>
      </c>
      <c r="E142" s="27"/>
      <c r="F142" s="20"/>
      <c r="G142" s="11">
        <f>SUM(G143:G144)</f>
        <v>5239200</v>
      </c>
      <c r="H142" s="34">
        <f>SUM(H143:H144)</f>
        <v>5158118</v>
      </c>
    </row>
    <row r="143" spans="1:20" x14ac:dyDescent="0.3">
      <c r="A143" s="180"/>
      <c r="B143" s="20"/>
      <c r="C143" s="20" t="s">
        <v>91</v>
      </c>
      <c r="D143" s="20" t="s">
        <v>92</v>
      </c>
      <c r="E143" s="20"/>
      <c r="F143" s="20"/>
      <c r="G143" s="10">
        <v>4801200</v>
      </c>
      <c r="H143" s="35">
        <v>4801200</v>
      </c>
    </row>
    <row r="144" spans="1:20" x14ac:dyDescent="0.3">
      <c r="A144" s="180"/>
      <c r="B144" s="20"/>
      <c r="C144" s="20" t="s">
        <v>93</v>
      </c>
      <c r="D144" s="20" t="s">
        <v>94</v>
      </c>
      <c r="E144" s="20"/>
      <c r="F144" s="20"/>
      <c r="G144" s="10">
        <v>438000</v>
      </c>
      <c r="H144" s="35">
        <v>356918</v>
      </c>
    </row>
    <row r="145" spans="1:8" s="45" customFormat="1" x14ac:dyDescent="0.3">
      <c r="A145" s="180"/>
      <c r="B145" s="275" t="s">
        <v>7</v>
      </c>
      <c r="C145" s="275"/>
      <c r="D145" s="275" t="s">
        <v>8</v>
      </c>
      <c r="E145" s="20"/>
      <c r="F145" s="20"/>
      <c r="G145" s="11">
        <f>G146</f>
        <v>0</v>
      </c>
      <c r="H145" s="34">
        <f t="shared" ref="H145" si="4">H146</f>
        <v>198890</v>
      </c>
    </row>
    <row r="146" spans="1:8" s="45" customFormat="1" x14ac:dyDescent="0.3">
      <c r="A146" s="180"/>
      <c r="B146" s="276"/>
      <c r="C146" s="276" t="s">
        <v>424</v>
      </c>
      <c r="D146" s="276" t="s">
        <v>425</v>
      </c>
      <c r="E146" s="20"/>
      <c r="F146" s="20"/>
      <c r="G146" s="10">
        <v>0</v>
      </c>
      <c r="H146" s="35">
        <v>198890</v>
      </c>
    </row>
    <row r="147" spans="1:8" s="45" customFormat="1" x14ac:dyDescent="0.3">
      <c r="A147" s="288" t="s">
        <v>11</v>
      </c>
      <c r="B147" s="27"/>
      <c r="C147" s="27" t="s">
        <v>12</v>
      </c>
      <c r="D147" s="264"/>
      <c r="E147" s="264"/>
      <c r="F147" s="20"/>
      <c r="G147" s="11">
        <f>G148</f>
        <v>812076</v>
      </c>
      <c r="H147" s="34">
        <f>H148</f>
        <v>827893</v>
      </c>
    </row>
    <row r="148" spans="1:8" x14ac:dyDescent="0.3">
      <c r="A148" s="179"/>
      <c r="B148" s="20"/>
      <c r="C148" s="20"/>
      <c r="D148" s="20" t="s">
        <v>13</v>
      </c>
      <c r="E148" s="20"/>
      <c r="F148" s="20"/>
      <c r="G148" s="10">
        <v>812076</v>
      </c>
      <c r="H148" s="35">
        <v>827893</v>
      </c>
    </row>
    <row r="149" spans="1:8" x14ac:dyDescent="0.3">
      <c r="A149" s="288" t="s">
        <v>14</v>
      </c>
      <c r="B149" s="27"/>
      <c r="C149" s="27" t="s">
        <v>15</v>
      </c>
      <c r="D149" s="27"/>
      <c r="E149" s="27"/>
      <c r="F149" s="20"/>
      <c r="G149" s="11">
        <f>G150+G156+G165</f>
        <v>3275000</v>
      </c>
      <c r="H149" s="34">
        <f>H150+H156+H165</f>
        <v>3325000</v>
      </c>
    </row>
    <row r="150" spans="1:8" x14ac:dyDescent="0.3">
      <c r="A150" s="179"/>
      <c r="B150" s="27" t="s">
        <v>16</v>
      </c>
      <c r="C150" s="27"/>
      <c r="D150" s="27" t="s">
        <v>17</v>
      </c>
      <c r="E150" s="262"/>
      <c r="F150" s="20"/>
      <c r="G150" s="11">
        <f>G152+G151</f>
        <v>900000</v>
      </c>
      <c r="H150" s="34">
        <f>H152+H151</f>
        <v>900000</v>
      </c>
    </row>
    <row r="151" spans="1:8" x14ac:dyDescent="0.3">
      <c r="A151" s="179"/>
      <c r="B151" s="27"/>
      <c r="C151" s="20" t="s">
        <v>18</v>
      </c>
      <c r="D151" s="20" t="s">
        <v>380</v>
      </c>
      <c r="E151" s="262"/>
      <c r="F151" s="20"/>
      <c r="G151" s="10">
        <v>200000</v>
      </c>
      <c r="H151" s="35">
        <v>200000</v>
      </c>
    </row>
    <row r="152" spans="1:8" x14ac:dyDescent="0.3">
      <c r="A152" s="179"/>
      <c r="B152" s="20"/>
      <c r="C152" s="20" t="s">
        <v>21</v>
      </c>
      <c r="D152" s="20" t="s">
        <v>22</v>
      </c>
      <c r="E152" s="20"/>
      <c r="F152" s="20"/>
      <c r="G152" s="10">
        <f>SUM(G153:G155)</f>
        <v>700000</v>
      </c>
      <c r="H152" s="35">
        <f>SUM(H153:H155)</f>
        <v>700000</v>
      </c>
    </row>
    <row r="153" spans="1:8" x14ac:dyDescent="0.3">
      <c r="A153" s="288"/>
      <c r="B153" s="27"/>
      <c r="C153" s="27"/>
      <c r="D153" s="27"/>
      <c r="E153" s="20" t="s">
        <v>102</v>
      </c>
      <c r="F153" s="20"/>
      <c r="G153" s="10">
        <v>50000</v>
      </c>
      <c r="H153" s="35">
        <v>50000</v>
      </c>
    </row>
    <row r="154" spans="1:8" x14ac:dyDescent="0.3">
      <c r="A154" s="288"/>
      <c r="B154" s="27"/>
      <c r="C154" s="27"/>
      <c r="D154" s="27"/>
      <c r="E154" s="20" t="s">
        <v>103</v>
      </c>
      <c r="F154" s="20"/>
      <c r="G154" s="10">
        <v>350000</v>
      </c>
      <c r="H154" s="35">
        <v>350000</v>
      </c>
    </row>
    <row r="155" spans="1:8" x14ac:dyDescent="0.3">
      <c r="A155" s="288"/>
      <c r="B155" s="27"/>
      <c r="C155" s="27"/>
      <c r="D155" s="27"/>
      <c r="E155" s="20" t="s">
        <v>104</v>
      </c>
      <c r="F155" s="20"/>
      <c r="G155" s="10">
        <v>300000</v>
      </c>
      <c r="H155" s="35">
        <v>300000</v>
      </c>
    </row>
    <row r="156" spans="1:8" x14ac:dyDescent="0.3">
      <c r="A156" s="179"/>
      <c r="B156" s="27" t="s">
        <v>33</v>
      </c>
      <c r="C156" s="27"/>
      <c r="D156" s="27" t="s">
        <v>34</v>
      </c>
      <c r="E156" s="27"/>
      <c r="F156" s="20"/>
      <c r="G156" s="11">
        <f>G157+G160+G162+G161</f>
        <v>1840000</v>
      </c>
      <c r="H156" s="34">
        <f>H157+H160+H162+H161</f>
        <v>1840000</v>
      </c>
    </row>
    <row r="157" spans="1:8" x14ac:dyDescent="0.3">
      <c r="A157" s="179"/>
      <c r="B157" s="20"/>
      <c r="C157" s="20" t="s">
        <v>35</v>
      </c>
      <c r="D157" s="20" t="s">
        <v>36</v>
      </c>
      <c r="E157" s="20"/>
      <c r="F157" s="20"/>
      <c r="G157" s="10">
        <f>SUM(G158:G159)</f>
        <v>140000</v>
      </c>
      <c r="H157" s="35">
        <f>SUM(H158:H159)</f>
        <v>140000</v>
      </c>
    </row>
    <row r="158" spans="1:8" x14ac:dyDescent="0.3">
      <c r="A158" s="179"/>
      <c r="B158" s="20"/>
      <c r="C158" s="20"/>
      <c r="D158" s="20"/>
      <c r="E158" s="20" t="s">
        <v>37</v>
      </c>
      <c r="F158" s="20"/>
      <c r="G158" s="10">
        <v>60000</v>
      </c>
      <c r="H158" s="35">
        <v>60000</v>
      </c>
    </row>
    <row r="159" spans="1:8" x14ac:dyDescent="0.3">
      <c r="A159" s="179"/>
      <c r="B159" s="20"/>
      <c r="C159" s="20"/>
      <c r="D159" s="20"/>
      <c r="E159" s="20" t="s">
        <v>39</v>
      </c>
      <c r="F159" s="20"/>
      <c r="G159" s="10">
        <v>80000</v>
      </c>
      <c r="H159" s="35">
        <v>80000</v>
      </c>
    </row>
    <row r="160" spans="1:8" x14ac:dyDescent="0.3">
      <c r="A160" s="179"/>
      <c r="B160" s="20"/>
      <c r="C160" s="20" t="s">
        <v>40</v>
      </c>
      <c r="D160" s="20" t="s">
        <v>41</v>
      </c>
      <c r="E160" s="20"/>
      <c r="F160" s="20"/>
      <c r="G160" s="10">
        <v>100000</v>
      </c>
      <c r="H160" s="35">
        <v>100000</v>
      </c>
    </row>
    <row r="161" spans="1:8" x14ac:dyDescent="0.3">
      <c r="A161" s="179"/>
      <c r="B161" s="20"/>
      <c r="C161" s="20"/>
      <c r="D161" s="20" t="s">
        <v>414</v>
      </c>
      <c r="E161" s="20"/>
      <c r="F161" s="20"/>
      <c r="G161" s="10">
        <v>500000</v>
      </c>
      <c r="H161" s="35">
        <v>500000</v>
      </c>
    </row>
    <row r="162" spans="1:8" x14ac:dyDescent="0.3">
      <c r="A162" s="179"/>
      <c r="B162" s="20"/>
      <c r="C162" s="20" t="s">
        <v>42</v>
      </c>
      <c r="D162" s="20" t="s">
        <v>43</v>
      </c>
      <c r="E162" s="20"/>
      <c r="F162" s="20"/>
      <c r="G162" s="10">
        <f>G163+G164</f>
        <v>1100000</v>
      </c>
      <c r="H162" s="35">
        <f>H163+H164</f>
        <v>1100000</v>
      </c>
    </row>
    <row r="163" spans="1:8" x14ac:dyDescent="0.3">
      <c r="A163" s="179"/>
      <c r="B163" s="20"/>
      <c r="C163" s="20"/>
      <c r="D163" s="20"/>
      <c r="E163" s="20" t="s">
        <v>44</v>
      </c>
      <c r="F163" s="20"/>
      <c r="G163" s="10">
        <v>1000000</v>
      </c>
      <c r="H163" s="35">
        <v>1000000</v>
      </c>
    </row>
    <row r="164" spans="1:8" s="45" customFormat="1" x14ac:dyDescent="0.3">
      <c r="A164" s="179"/>
      <c r="B164" s="20"/>
      <c r="C164" s="20"/>
      <c r="D164" s="20"/>
      <c r="E164" s="20" t="s">
        <v>105</v>
      </c>
      <c r="F164" s="20"/>
      <c r="G164" s="10">
        <v>100000</v>
      </c>
      <c r="H164" s="35">
        <v>100000</v>
      </c>
    </row>
    <row r="165" spans="1:8" x14ac:dyDescent="0.3">
      <c r="A165" s="179"/>
      <c r="B165" s="27" t="s">
        <v>46</v>
      </c>
      <c r="C165" s="27"/>
      <c r="D165" s="27" t="s">
        <v>47</v>
      </c>
      <c r="E165" s="27"/>
      <c r="F165" s="20"/>
      <c r="G165" s="11">
        <f>SUM(G166:G167)</f>
        <v>535000</v>
      </c>
      <c r="H165" s="34">
        <f>SUM(H166:H167)</f>
        <v>585000</v>
      </c>
    </row>
    <row r="166" spans="1:8" s="45" customFormat="1" x14ac:dyDescent="0.3">
      <c r="A166" s="179"/>
      <c r="B166" s="20"/>
      <c r="C166" s="20" t="s">
        <v>48</v>
      </c>
      <c r="D166" s="20" t="s">
        <v>49</v>
      </c>
      <c r="E166" s="20"/>
      <c r="F166" s="20"/>
      <c r="G166" s="10">
        <v>500000</v>
      </c>
      <c r="H166" s="35">
        <v>500000</v>
      </c>
    </row>
    <row r="167" spans="1:8" s="45" customFormat="1" x14ac:dyDescent="0.3">
      <c r="A167" s="298"/>
      <c r="B167" s="20"/>
      <c r="C167" s="20" t="s">
        <v>50</v>
      </c>
      <c r="D167" s="20" t="s">
        <v>106</v>
      </c>
      <c r="E167" s="20"/>
      <c r="F167" s="20"/>
      <c r="G167" s="10">
        <v>35000</v>
      </c>
      <c r="H167" s="35">
        <v>85000</v>
      </c>
    </row>
    <row r="168" spans="1:8" x14ac:dyDescent="0.3">
      <c r="A168" s="291" t="s">
        <v>73</v>
      </c>
      <c r="B168" s="20"/>
      <c r="C168" s="17"/>
      <c r="D168" s="27" t="s">
        <v>74</v>
      </c>
      <c r="E168" s="20"/>
      <c r="F168" s="20"/>
      <c r="G168" s="11">
        <f>G171+G169+G172+G173</f>
        <v>9544999</v>
      </c>
      <c r="H168" s="34">
        <f>H171+H169+H172+H173+H170</f>
        <v>10487211</v>
      </c>
    </row>
    <row r="169" spans="1:8" x14ac:dyDescent="0.3">
      <c r="A169" s="291"/>
      <c r="B169" s="20" t="s">
        <v>382</v>
      </c>
      <c r="C169" s="17"/>
      <c r="D169" s="20" t="s">
        <v>384</v>
      </c>
      <c r="E169" s="20"/>
      <c r="F169" s="20"/>
      <c r="G169" s="10">
        <v>4549999</v>
      </c>
      <c r="H169" s="35">
        <v>4567299</v>
      </c>
    </row>
    <row r="170" spans="1:8" s="45" customFormat="1" x14ac:dyDescent="0.3">
      <c r="A170" s="291"/>
      <c r="B170" s="20"/>
      <c r="C170" s="17"/>
      <c r="D170" s="20"/>
      <c r="E170" s="20"/>
      <c r="F170" s="20"/>
      <c r="G170" s="10"/>
      <c r="H170" s="35">
        <v>18171</v>
      </c>
    </row>
    <row r="171" spans="1:8" x14ac:dyDescent="0.3">
      <c r="A171" s="179"/>
      <c r="B171" s="20" t="s">
        <v>382</v>
      </c>
      <c r="C171" s="17"/>
      <c r="D171" s="17" t="s">
        <v>381</v>
      </c>
      <c r="E171" s="20"/>
      <c r="F171" s="20"/>
      <c r="G171" s="10">
        <v>947244</v>
      </c>
      <c r="H171" s="35">
        <v>0</v>
      </c>
    </row>
    <row r="172" spans="1:8" x14ac:dyDescent="0.3">
      <c r="A172" s="179"/>
      <c r="B172" s="20" t="s">
        <v>99</v>
      </c>
      <c r="C172" s="17"/>
      <c r="D172" s="17" t="s">
        <v>383</v>
      </c>
      <c r="E172" s="20"/>
      <c r="F172" s="20"/>
      <c r="G172" s="10">
        <v>2985827</v>
      </c>
      <c r="H172" s="35">
        <v>4647040</v>
      </c>
    </row>
    <row r="173" spans="1:8" x14ac:dyDescent="0.3">
      <c r="A173" s="179"/>
      <c r="B173" s="20" t="s">
        <v>77</v>
      </c>
      <c r="C173" s="17"/>
      <c r="D173" s="17" t="s">
        <v>78</v>
      </c>
      <c r="E173" s="20"/>
      <c r="F173" s="20"/>
      <c r="G173" s="10">
        <v>1061929</v>
      </c>
      <c r="H173" s="35">
        <v>1254701</v>
      </c>
    </row>
    <row r="174" spans="1:8" s="45" customFormat="1" x14ac:dyDescent="0.3">
      <c r="A174" s="151" t="s">
        <v>434</v>
      </c>
      <c r="B174" s="12"/>
      <c r="C174" s="12"/>
      <c r="D174" s="12"/>
      <c r="E174" s="319"/>
      <c r="F174" s="320"/>
      <c r="G174" s="32">
        <f>G175</f>
        <v>0</v>
      </c>
      <c r="H174" s="32">
        <f>H175</f>
        <v>1999997</v>
      </c>
    </row>
    <row r="175" spans="1:8" s="45" customFormat="1" x14ac:dyDescent="0.3">
      <c r="A175" s="291" t="s">
        <v>73</v>
      </c>
      <c r="B175" s="20"/>
      <c r="C175" s="17"/>
      <c r="D175" s="27" t="s">
        <v>74</v>
      </c>
      <c r="E175" s="20"/>
      <c r="F175" s="20"/>
      <c r="G175" s="11">
        <f>G176+G177</f>
        <v>0</v>
      </c>
      <c r="H175" s="11">
        <f>H176+H177</f>
        <v>1999997</v>
      </c>
    </row>
    <row r="176" spans="1:8" s="45" customFormat="1" x14ac:dyDescent="0.3">
      <c r="A176" s="179"/>
      <c r="B176" s="20" t="s">
        <v>99</v>
      </c>
      <c r="C176" s="17"/>
      <c r="D176" s="20" t="s">
        <v>438</v>
      </c>
      <c r="E176" s="20"/>
      <c r="F176" s="20"/>
      <c r="G176" s="10">
        <v>0</v>
      </c>
      <c r="H176" s="10">
        <v>1718519</v>
      </c>
    </row>
    <row r="177" spans="1:8" s="45" customFormat="1" x14ac:dyDescent="0.3">
      <c r="A177" s="179"/>
      <c r="B177" s="20" t="s">
        <v>77</v>
      </c>
      <c r="C177" s="17"/>
      <c r="D177" s="17" t="s">
        <v>78</v>
      </c>
      <c r="E177" s="20"/>
      <c r="F177" s="20"/>
      <c r="G177" s="10">
        <v>0</v>
      </c>
      <c r="H177" s="10">
        <v>281478</v>
      </c>
    </row>
    <row r="178" spans="1:8" x14ac:dyDescent="0.3">
      <c r="A178" s="286" t="s">
        <v>107</v>
      </c>
      <c r="B178" s="272"/>
      <c r="C178" s="272"/>
      <c r="D178" s="272"/>
      <c r="E178" s="272"/>
      <c r="F178" s="273">
        <v>1</v>
      </c>
      <c r="G178" s="19">
        <f>G179+G185+G188</f>
        <v>8673530</v>
      </c>
      <c r="H178" s="299">
        <f>H179+H185+H188</f>
        <v>8843530</v>
      </c>
    </row>
    <row r="179" spans="1:8" x14ac:dyDescent="0.3">
      <c r="A179" s="288" t="s">
        <v>5</v>
      </c>
      <c r="B179" s="27"/>
      <c r="C179" s="27" t="s">
        <v>6</v>
      </c>
      <c r="D179" s="27"/>
      <c r="E179" s="27"/>
      <c r="F179" s="20"/>
      <c r="G179" s="11">
        <f>G180</f>
        <v>6423555</v>
      </c>
      <c r="H179" s="34">
        <f>H180</f>
        <v>6423555</v>
      </c>
    </row>
    <row r="180" spans="1:8" x14ac:dyDescent="0.3">
      <c r="A180" s="179"/>
      <c r="B180" s="27" t="s">
        <v>89</v>
      </c>
      <c r="C180" s="27"/>
      <c r="D180" s="27" t="s">
        <v>90</v>
      </c>
      <c r="E180" s="27"/>
      <c r="F180" s="20"/>
      <c r="G180" s="11">
        <f>SUM(G181:G184)</f>
        <v>6423555</v>
      </c>
      <c r="H180" s="34">
        <f>SUM(H181:H184)</f>
        <v>6423555</v>
      </c>
    </row>
    <row r="181" spans="1:8" x14ac:dyDescent="0.3">
      <c r="A181" s="180"/>
      <c r="B181" s="20"/>
      <c r="C181" s="20" t="s">
        <v>91</v>
      </c>
      <c r="D181" s="20" t="s">
        <v>92</v>
      </c>
      <c r="E181" s="20"/>
      <c r="F181" s="20"/>
      <c r="G181" s="10">
        <v>5780820</v>
      </c>
      <c r="H181" s="35">
        <v>5780820</v>
      </c>
    </row>
    <row r="182" spans="1:8" x14ac:dyDescent="0.3">
      <c r="A182" s="180"/>
      <c r="B182" s="20"/>
      <c r="C182" s="20" t="s">
        <v>93</v>
      </c>
      <c r="D182" s="20" t="s">
        <v>108</v>
      </c>
      <c r="E182" s="20"/>
      <c r="F182" s="20"/>
      <c r="G182" s="10">
        <v>481735</v>
      </c>
      <c r="H182" s="35">
        <v>481735</v>
      </c>
    </row>
    <row r="183" spans="1:8" x14ac:dyDescent="0.3">
      <c r="A183" s="179"/>
      <c r="B183" s="20"/>
      <c r="C183" s="20" t="s">
        <v>109</v>
      </c>
      <c r="D183" s="20" t="s">
        <v>110</v>
      </c>
      <c r="E183" s="20"/>
      <c r="F183" s="20"/>
      <c r="G183" s="10">
        <v>96000</v>
      </c>
      <c r="H183" s="35">
        <v>96000</v>
      </c>
    </row>
    <row r="184" spans="1:8" x14ac:dyDescent="0.3">
      <c r="A184" s="179"/>
      <c r="B184" s="20"/>
      <c r="C184" s="20" t="s">
        <v>111</v>
      </c>
      <c r="D184" s="20" t="s">
        <v>112</v>
      </c>
      <c r="E184" s="20"/>
      <c r="F184" s="20"/>
      <c r="G184" s="10">
        <v>65000</v>
      </c>
      <c r="H184" s="35">
        <v>65000</v>
      </c>
    </row>
    <row r="185" spans="1:8" x14ac:dyDescent="0.3">
      <c r="A185" s="288" t="s">
        <v>11</v>
      </c>
      <c r="B185" s="27"/>
      <c r="C185" s="27" t="s">
        <v>12</v>
      </c>
      <c r="D185" s="264"/>
      <c r="E185" s="264"/>
      <c r="F185" s="20"/>
      <c r="G185" s="11">
        <f>SUM(G186:G187)</f>
        <v>999975</v>
      </c>
      <c r="H185" s="34">
        <f>SUM(H186:H187)</f>
        <v>999975</v>
      </c>
    </row>
    <row r="186" spans="1:8" x14ac:dyDescent="0.3">
      <c r="A186" s="179"/>
      <c r="B186" s="20"/>
      <c r="C186" s="20"/>
      <c r="D186" s="20" t="s">
        <v>13</v>
      </c>
      <c r="E186" s="20"/>
      <c r="F186" s="20"/>
      <c r="G186" s="10">
        <v>985575</v>
      </c>
      <c r="H186" s="35">
        <v>985575</v>
      </c>
    </row>
    <row r="187" spans="1:8" x14ac:dyDescent="0.3">
      <c r="A187" s="179"/>
      <c r="B187" s="20"/>
      <c r="C187" s="20"/>
      <c r="D187" s="20" t="s">
        <v>113</v>
      </c>
      <c r="E187" s="20"/>
      <c r="F187" s="20"/>
      <c r="G187" s="10">
        <v>14400</v>
      </c>
      <c r="H187" s="35">
        <v>14400</v>
      </c>
    </row>
    <row r="188" spans="1:8" x14ac:dyDescent="0.3">
      <c r="A188" s="288" t="s">
        <v>14</v>
      </c>
      <c r="B188" s="27"/>
      <c r="C188" s="27" t="s">
        <v>15</v>
      </c>
      <c r="D188" s="27"/>
      <c r="E188" s="27"/>
      <c r="F188" s="20"/>
      <c r="G188" s="11">
        <f>G189+K191+G197+G203+G206</f>
        <v>1250000</v>
      </c>
      <c r="H188" s="34">
        <f>H189+M191+H197+H203+H206</f>
        <v>1420000</v>
      </c>
    </row>
    <row r="189" spans="1:8" x14ac:dyDescent="0.3">
      <c r="A189" s="179"/>
      <c r="B189" s="27" t="s">
        <v>16</v>
      </c>
      <c r="C189" s="27"/>
      <c r="D189" s="27" t="s">
        <v>17</v>
      </c>
      <c r="E189" s="262"/>
      <c r="F189" s="20"/>
      <c r="G189" s="11">
        <f>G190+G193</f>
        <v>160000</v>
      </c>
      <c r="H189" s="34">
        <f>H190+H193</f>
        <v>160000</v>
      </c>
    </row>
    <row r="190" spans="1:8" x14ac:dyDescent="0.3">
      <c r="A190" s="179"/>
      <c r="B190" s="20"/>
      <c r="C190" s="20" t="s">
        <v>18</v>
      </c>
      <c r="D190" s="20" t="s">
        <v>19</v>
      </c>
      <c r="E190" s="17"/>
      <c r="F190" s="20"/>
      <c r="G190" s="10">
        <f>G191+G192</f>
        <v>60000</v>
      </c>
      <c r="H190" s="35">
        <f>H191+H192</f>
        <v>60000</v>
      </c>
    </row>
    <row r="191" spans="1:8" x14ac:dyDescent="0.3">
      <c r="A191" s="179"/>
      <c r="B191" s="20"/>
      <c r="C191" s="20"/>
      <c r="D191" s="20"/>
      <c r="E191" s="17" t="s">
        <v>114</v>
      </c>
      <c r="F191" s="20"/>
      <c r="G191" s="10">
        <v>20000</v>
      </c>
      <c r="H191" s="35">
        <v>20000</v>
      </c>
    </row>
    <row r="192" spans="1:8" x14ac:dyDescent="0.3">
      <c r="A192" s="179"/>
      <c r="B192" s="20"/>
      <c r="C192" s="20"/>
      <c r="D192" s="20"/>
      <c r="E192" s="17" t="s">
        <v>20</v>
      </c>
      <c r="F192" s="20"/>
      <c r="G192" s="10">
        <v>40000</v>
      </c>
      <c r="H192" s="35">
        <v>40000</v>
      </c>
    </row>
    <row r="193" spans="1:8" x14ac:dyDescent="0.3">
      <c r="A193" s="179"/>
      <c r="B193" s="20"/>
      <c r="C193" s="20" t="s">
        <v>21</v>
      </c>
      <c r="D193" s="20" t="s">
        <v>22</v>
      </c>
      <c r="E193" s="20"/>
      <c r="F193" s="20"/>
      <c r="G193" s="10">
        <f>G194+G195+G196</f>
        <v>100000</v>
      </c>
      <c r="H193" s="35">
        <f>H194+H195+H196</f>
        <v>100000</v>
      </c>
    </row>
    <row r="194" spans="1:8" x14ac:dyDescent="0.3">
      <c r="A194" s="288"/>
      <c r="B194" s="27"/>
      <c r="C194" s="27"/>
      <c r="D194" s="27"/>
      <c r="E194" s="20" t="s">
        <v>23</v>
      </c>
      <c r="F194" s="20"/>
      <c r="G194" s="10">
        <v>40000</v>
      </c>
      <c r="H194" s="35">
        <v>40000</v>
      </c>
    </row>
    <row r="195" spans="1:8" x14ac:dyDescent="0.3">
      <c r="A195" s="288"/>
      <c r="B195" s="27"/>
      <c r="C195" s="27"/>
      <c r="D195" s="27"/>
      <c r="E195" s="20" t="s">
        <v>115</v>
      </c>
      <c r="F195" s="20"/>
      <c r="G195" s="10">
        <v>20000</v>
      </c>
      <c r="H195" s="35">
        <v>20000</v>
      </c>
    </row>
    <row r="196" spans="1:8" x14ac:dyDescent="0.3">
      <c r="A196" s="288"/>
      <c r="B196" s="27"/>
      <c r="C196" s="27"/>
      <c r="D196" s="27"/>
      <c r="E196" s="20" t="s">
        <v>116</v>
      </c>
      <c r="F196" s="20"/>
      <c r="G196" s="10">
        <v>40000</v>
      </c>
      <c r="H196" s="35">
        <v>40000</v>
      </c>
    </row>
    <row r="197" spans="1:8" x14ac:dyDescent="0.3">
      <c r="A197" s="179"/>
      <c r="B197" s="27" t="s">
        <v>33</v>
      </c>
      <c r="C197" s="27"/>
      <c r="D197" s="27" t="s">
        <v>34</v>
      </c>
      <c r="E197" s="27"/>
      <c r="F197" s="20"/>
      <c r="G197" s="11">
        <f>G200+G201+G199</f>
        <v>830000</v>
      </c>
      <c r="H197" s="34">
        <f>H200+H201+H199</f>
        <v>1030000</v>
      </c>
    </row>
    <row r="198" spans="1:8" x14ac:dyDescent="0.3">
      <c r="A198" s="179"/>
      <c r="B198" s="27"/>
      <c r="C198" s="20" t="s">
        <v>35</v>
      </c>
      <c r="D198" s="20" t="s">
        <v>36</v>
      </c>
      <c r="E198" s="27"/>
      <c r="F198" s="20"/>
      <c r="G198" s="11">
        <f>SUM(G199)</f>
        <v>150000</v>
      </c>
      <c r="H198" s="34">
        <f>SUM(H199)</f>
        <v>150000</v>
      </c>
    </row>
    <row r="199" spans="1:8" x14ac:dyDescent="0.3">
      <c r="A199" s="179"/>
      <c r="B199" s="27"/>
      <c r="C199" s="20"/>
      <c r="D199" s="20" t="s">
        <v>117</v>
      </c>
      <c r="E199" s="27"/>
      <c r="F199" s="20"/>
      <c r="G199" s="10">
        <v>150000</v>
      </c>
      <c r="H199" s="35">
        <v>150000</v>
      </c>
    </row>
    <row r="200" spans="1:8" x14ac:dyDescent="0.3">
      <c r="A200" s="179"/>
      <c r="B200" s="20"/>
      <c r="C200" s="20" t="s">
        <v>40</v>
      </c>
      <c r="D200" s="20" t="s">
        <v>41</v>
      </c>
      <c r="E200" s="20"/>
      <c r="F200" s="20"/>
      <c r="G200" s="10">
        <v>80000</v>
      </c>
      <c r="H200" s="35">
        <v>80000</v>
      </c>
    </row>
    <row r="201" spans="1:8" x14ac:dyDescent="0.3">
      <c r="A201" s="179"/>
      <c r="B201" s="20"/>
      <c r="C201" s="20" t="s">
        <v>42</v>
      </c>
      <c r="D201" s="20" t="s">
        <v>43</v>
      </c>
      <c r="E201" s="20"/>
      <c r="F201" s="20"/>
      <c r="G201" s="10">
        <f>SUM(G202:G202)</f>
        <v>600000</v>
      </c>
      <c r="H201" s="35">
        <f>SUM(H202:H202)</f>
        <v>800000</v>
      </c>
    </row>
    <row r="202" spans="1:8" x14ac:dyDescent="0.3">
      <c r="A202" s="179"/>
      <c r="B202" s="20"/>
      <c r="C202" s="20"/>
      <c r="D202" s="20"/>
      <c r="E202" s="20" t="s">
        <v>44</v>
      </c>
      <c r="F202" s="20"/>
      <c r="G202" s="10">
        <v>600000</v>
      </c>
      <c r="H202" s="35">
        <v>800000</v>
      </c>
    </row>
    <row r="203" spans="1:8" x14ac:dyDescent="0.3">
      <c r="A203" s="179"/>
      <c r="B203" s="27" t="s">
        <v>118</v>
      </c>
      <c r="C203" s="27"/>
      <c r="D203" s="27" t="s">
        <v>119</v>
      </c>
      <c r="E203" s="27"/>
      <c r="F203" s="20"/>
      <c r="G203" s="11">
        <f t="shared" ref="G203:H204" si="5">G204</f>
        <v>70000</v>
      </c>
      <c r="H203" s="34">
        <f t="shared" si="5"/>
        <v>70000</v>
      </c>
    </row>
    <row r="204" spans="1:8" x14ac:dyDescent="0.3">
      <c r="A204" s="179"/>
      <c r="B204" s="20"/>
      <c r="C204" s="20" t="s">
        <v>120</v>
      </c>
      <c r="D204" s="20" t="s">
        <v>121</v>
      </c>
      <c r="E204" s="20"/>
      <c r="F204" s="20"/>
      <c r="G204" s="10">
        <f t="shared" si="5"/>
        <v>70000</v>
      </c>
      <c r="H204" s="35">
        <f t="shared" si="5"/>
        <v>70000</v>
      </c>
    </row>
    <row r="205" spans="1:8" x14ac:dyDescent="0.3">
      <c r="A205" s="179"/>
      <c r="B205" s="20"/>
      <c r="C205" s="20"/>
      <c r="D205" s="20"/>
      <c r="E205" s="20" t="s">
        <v>122</v>
      </c>
      <c r="F205" s="20"/>
      <c r="G205" s="10">
        <v>70000</v>
      </c>
      <c r="H205" s="35">
        <v>70000</v>
      </c>
    </row>
    <row r="206" spans="1:8" x14ac:dyDescent="0.3">
      <c r="A206" s="179"/>
      <c r="B206" s="27" t="s">
        <v>46</v>
      </c>
      <c r="C206" s="27"/>
      <c r="D206" s="27" t="s">
        <v>47</v>
      </c>
      <c r="E206" s="27"/>
      <c r="F206" s="20"/>
      <c r="G206" s="11">
        <f>G207+G208+G209</f>
        <v>190000</v>
      </c>
      <c r="H206" s="34">
        <f>H207+H208+H209</f>
        <v>160000</v>
      </c>
    </row>
    <row r="207" spans="1:8" x14ac:dyDescent="0.3">
      <c r="A207" s="179"/>
      <c r="B207" s="20"/>
      <c r="C207" s="20" t="s">
        <v>48</v>
      </c>
      <c r="D207" s="20" t="s">
        <v>49</v>
      </c>
      <c r="E207" s="20"/>
      <c r="F207" s="20"/>
      <c r="G207" s="10">
        <v>150000</v>
      </c>
      <c r="H207" s="35">
        <v>150000</v>
      </c>
    </row>
    <row r="208" spans="1:8" x14ac:dyDescent="0.3">
      <c r="A208" s="179"/>
      <c r="B208" s="20"/>
      <c r="C208" s="20" t="s">
        <v>50</v>
      </c>
      <c r="D208" s="20" t="s">
        <v>51</v>
      </c>
      <c r="E208" s="20"/>
      <c r="F208" s="20"/>
      <c r="G208" s="10">
        <v>10000</v>
      </c>
      <c r="H208" s="35">
        <v>10000</v>
      </c>
    </row>
    <row r="209" spans="1:8" x14ac:dyDescent="0.3">
      <c r="A209" s="179"/>
      <c r="B209" s="20"/>
      <c r="C209" s="20" t="s">
        <v>50</v>
      </c>
      <c r="D209" s="20" t="s">
        <v>52</v>
      </c>
      <c r="E209" s="20"/>
      <c r="F209" s="20"/>
      <c r="G209" s="10">
        <v>30000</v>
      </c>
      <c r="H209" s="35">
        <v>0</v>
      </c>
    </row>
    <row r="210" spans="1:8" x14ac:dyDescent="0.3">
      <c r="A210" s="286" t="s">
        <v>123</v>
      </c>
      <c r="B210" s="272"/>
      <c r="C210" s="272"/>
      <c r="D210" s="272"/>
      <c r="E210" s="272"/>
      <c r="F210" s="272"/>
      <c r="G210" s="19">
        <f>G211</f>
        <v>765000</v>
      </c>
      <c r="H210" s="299">
        <f>H211</f>
        <v>765000</v>
      </c>
    </row>
    <row r="211" spans="1:8" x14ac:dyDescent="0.3">
      <c r="A211" s="288" t="s">
        <v>14</v>
      </c>
      <c r="B211" s="27"/>
      <c r="C211" s="27" t="s">
        <v>15</v>
      </c>
      <c r="D211" s="27"/>
      <c r="E211" s="27"/>
      <c r="F211" s="27"/>
      <c r="G211" s="11">
        <f>G212+G215+G221</f>
        <v>765000</v>
      </c>
      <c r="H211" s="34">
        <f>H212+H215+H221</f>
        <v>765000</v>
      </c>
    </row>
    <row r="212" spans="1:8" x14ac:dyDescent="0.3">
      <c r="A212" s="179"/>
      <c r="B212" s="27" t="s">
        <v>16</v>
      </c>
      <c r="C212" s="27"/>
      <c r="D212" s="27" t="s">
        <v>17</v>
      </c>
      <c r="E212" s="262"/>
      <c r="F212" s="27"/>
      <c r="G212" s="10">
        <f t="shared" ref="G212:H213" si="6">G213</f>
        <v>65000</v>
      </c>
      <c r="H212" s="35">
        <f t="shared" si="6"/>
        <v>65000</v>
      </c>
    </row>
    <row r="213" spans="1:8" x14ac:dyDescent="0.3">
      <c r="A213" s="179"/>
      <c r="B213" s="20"/>
      <c r="C213" s="20" t="s">
        <v>21</v>
      </c>
      <c r="D213" s="20" t="s">
        <v>22</v>
      </c>
      <c r="E213" s="20"/>
      <c r="F213" s="20"/>
      <c r="G213" s="10">
        <f t="shared" si="6"/>
        <v>65000</v>
      </c>
      <c r="H213" s="35">
        <f t="shared" si="6"/>
        <v>65000</v>
      </c>
    </row>
    <row r="214" spans="1:8" x14ac:dyDescent="0.3">
      <c r="A214" s="288"/>
      <c r="B214" s="27"/>
      <c r="C214" s="27"/>
      <c r="D214" s="27"/>
      <c r="E214" s="20" t="s">
        <v>124</v>
      </c>
      <c r="F214" s="20"/>
      <c r="G214" s="10">
        <v>65000</v>
      </c>
      <c r="H214" s="35">
        <v>65000</v>
      </c>
    </row>
    <row r="215" spans="1:8" x14ac:dyDescent="0.3">
      <c r="A215" s="179"/>
      <c r="B215" s="27" t="s">
        <v>33</v>
      </c>
      <c r="C215" s="27"/>
      <c r="D215" s="27" t="s">
        <v>34</v>
      </c>
      <c r="E215" s="27"/>
      <c r="F215" s="20"/>
      <c r="G215" s="11">
        <f>G216+G218+G219</f>
        <v>600000</v>
      </c>
      <c r="H215" s="34">
        <f>H216+H218+H219</f>
        <v>600000</v>
      </c>
    </row>
    <row r="216" spans="1:8" x14ac:dyDescent="0.3">
      <c r="A216" s="179"/>
      <c r="B216" s="20"/>
      <c r="C216" s="20" t="s">
        <v>35</v>
      </c>
      <c r="D216" s="20" t="s">
        <v>36</v>
      </c>
      <c r="E216" s="20"/>
      <c r="F216" s="20"/>
      <c r="G216" s="10">
        <f>SUM(G217:G217)</f>
        <v>150000</v>
      </c>
      <c r="H216" s="35">
        <f>SUM(H217:H217)</f>
        <v>150000</v>
      </c>
    </row>
    <row r="217" spans="1:8" x14ac:dyDescent="0.3">
      <c r="A217" s="179"/>
      <c r="B217" s="20"/>
      <c r="C217" s="20"/>
      <c r="D217" s="20"/>
      <c r="E217" s="20" t="s">
        <v>37</v>
      </c>
      <c r="F217" s="20"/>
      <c r="G217" s="10">
        <v>150000</v>
      </c>
      <c r="H217" s="35">
        <v>150000</v>
      </c>
    </row>
    <row r="218" spans="1:8" x14ac:dyDescent="0.3">
      <c r="A218" s="179"/>
      <c r="B218" s="20"/>
      <c r="C218" s="20" t="s">
        <v>40</v>
      </c>
      <c r="D218" s="20" t="s">
        <v>41</v>
      </c>
      <c r="E218" s="20"/>
      <c r="F218" s="20"/>
      <c r="G218" s="10">
        <v>250000</v>
      </c>
      <c r="H218" s="35">
        <v>250000</v>
      </c>
    </row>
    <row r="219" spans="1:8" x14ac:dyDescent="0.3">
      <c r="A219" s="179"/>
      <c r="B219" s="20"/>
      <c r="C219" s="20" t="s">
        <v>42</v>
      </c>
      <c r="D219" s="20" t="s">
        <v>43</v>
      </c>
      <c r="E219" s="20"/>
      <c r="F219" s="20"/>
      <c r="G219" s="10">
        <f>G220</f>
        <v>200000</v>
      </c>
      <c r="H219" s="35">
        <f>H220</f>
        <v>200000</v>
      </c>
    </row>
    <row r="220" spans="1:8" x14ac:dyDescent="0.3">
      <c r="A220" s="179"/>
      <c r="B220" s="20"/>
      <c r="C220" s="20"/>
      <c r="D220" s="20"/>
      <c r="E220" s="20" t="s">
        <v>44</v>
      </c>
      <c r="F220" s="20"/>
      <c r="G220" s="10">
        <v>200000</v>
      </c>
      <c r="H220" s="35">
        <v>200000</v>
      </c>
    </row>
    <row r="221" spans="1:8" x14ac:dyDescent="0.3">
      <c r="A221" s="179"/>
      <c r="B221" s="27" t="s">
        <v>46</v>
      </c>
      <c r="C221" s="27"/>
      <c r="D221" s="27" t="s">
        <v>47</v>
      </c>
      <c r="E221" s="27"/>
      <c r="F221" s="20"/>
      <c r="G221" s="11">
        <f>G222</f>
        <v>100000</v>
      </c>
      <c r="H221" s="34">
        <f>H222</f>
        <v>100000</v>
      </c>
    </row>
    <row r="222" spans="1:8" x14ac:dyDescent="0.3">
      <c r="A222" s="179"/>
      <c r="B222" s="20"/>
      <c r="C222" s="20" t="s">
        <v>48</v>
      </c>
      <c r="D222" s="20" t="s">
        <v>49</v>
      </c>
      <c r="E222" s="20"/>
      <c r="F222" s="20"/>
      <c r="G222" s="10">
        <v>100000</v>
      </c>
      <c r="H222" s="35">
        <v>100000</v>
      </c>
    </row>
    <row r="223" spans="1:8" x14ac:dyDescent="0.3">
      <c r="A223" s="286" t="s">
        <v>125</v>
      </c>
      <c r="B223" s="272"/>
      <c r="C223" s="272"/>
      <c r="D223" s="272"/>
      <c r="E223" s="272"/>
      <c r="F223" s="273"/>
      <c r="G223" s="19">
        <f>G224</f>
        <v>25000</v>
      </c>
      <c r="H223" s="299">
        <f>H224</f>
        <v>25000</v>
      </c>
    </row>
    <row r="224" spans="1:8" x14ac:dyDescent="0.3">
      <c r="A224" s="288" t="s">
        <v>14</v>
      </c>
      <c r="B224" s="27"/>
      <c r="C224" s="27" t="s">
        <v>15</v>
      </c>
      <c r="D224" s="27"/>
      <c r="E224" s="27"/>
      <c r="F224" s="277"/>
      <c r="G224" s="11">
        <f>G225+G229</f>
        <v>25000</v>
      </c>
      <c r="H224" s="34">
        <f>H225+H229</f>
        <v>25000</v>
      </c>
    </row>
    <row r="225" spans="1:8" x14ac:dyDescent="0.3">
      <c r="A225" s="179"/>
      <c r="B225" s="27" t="s">
        <v>33</v>
      </c>
      <c r="C225" s="27"/>
      <c r="D225" s="27" t="s">
        <v>34</v>
      </c>
      <c r="E225" s="27"/>
      <c r="F225" s="20"/>
      <c r="G225" s="11">
        <f>G226</f>
        <v>20000</v>
      </c>
      <c r="H225" s="34">
        <f>H226</f>
        <v>20000</v>
      </c>
    </row>
    <row r="226" spans="1:8" x14ac:dyDescent="0.3">
      <c r="A226" s="179"/>
      <c r="B226" s="20"/>
      <c r="C226" s="20" t="s">
        <v>35</v>
      </c>
      <c r="D226" s="20" t="s">
        <v>36</v>
      </c>
      <c r="E226" s="20"/>
      <c r="F226" s="20"/>
      <c r="G226" s="10">
        <f>G227+G228</f>
        <v>20000</v>
      </c>
      <c r="H226" s="35">
        <f>H227+H228</f>
        <v>20000</v>
      </c>
    </row>
    <row r="227" spans="1:8" x14ac:dyDescent="0.3">
      <c r="A227" s="179"/>
      <c r="B227" s="20"/>
      <c r="C227" s="20"/>
      <c r="D227" s="20"/>
      <c r="E227" s="20" t="s">
        <v>37</v>
      </c>
      <c r="F227" s="20"/>
      <c r="G227" s="10">
        <v>10000</v>
      </c>
      <c r="H227" s="35">
        <v>10000</v>
      </c>
    </row>
    <row r="228" spans="1:8" x14ac:dyDescent="0.3">
      <c r="A228" s="179"/>
      <c r="B228" s="20"/>
      <c r="C228" s="20"/>
      <c r="D228" s="20"/>
      <c r="E228" s="20" t="s">
        <v>39</v>
      </c>
      <c r="F228" s="20"/>
      <c r="G228" s="10">
        <v>10000</v>
      </c>
      <c r="H228" s="35">
        <v>10000</v>
      </c>
    </row>
    <row r="229" spans="1:8" x14ac:dyDescent="0.3">
      <c r="A229" s="179"/>
      <c r="B229" s="27" t="s">
        <v>46</v>
      </c>
      <c r="C229" s="27"/>
      <c r="D229" s="27" t="s">
        <v>47</v>
      </c>
      <c r="E229" s="27"/>
      <c r="F229" s="20"/>
      <c r="G229" s="11">
        <f>SUM(G230)</f>
        <v>5000</v>
      </c>
      <c r="H229" s="34">
        <f>SUM(H230)</f>
        <v>5000</v>
      </c>
    </row>
    <row r="230" spans="1:8" s="26" customFormat="1" x14ac:dyDescent="0.3">
      <c r="A230" s="179"/>
      <c r="B230" s="20"/>
      <c r="C230" s="20" t="s">
        <v>48</v>
      </c>
      <c r="D230" s="20" t="s">
        <v>49</v>
      </c>
      <c r="E230" s="20"/>
      <c r="F230" s="20"/>
      <c r="G230" s="10">
        <v>5000</v>
      </c>
      <c r="H230" s="35">
        <v>5000</v>
      </c>
    </row>
    <row r="231" spans="1:8" x14ac:dyDescent="0.3">
      <c r="A231" s="286" t="s">
        <v>126</v>
      </c>
      <c r="B231" s="272"/>
      <c r="C231" s="272"/>
      <c r="D231" s="272"/>
      <c r="E231" s="272"/>
      <c r="F231" s="273">
        <v>1</v>
      </c>
      <c r="G231" s="19">
        <f>G232+G236+G238</f>
        <v>8718881</v>
      </c>
      <c r="H231" s="299">
        <f>H232+H236+H238</f>
        <v>8628381</v>
      </c>
    </row>
    <row r="232" spans="1:8" x14ac:dyDescent="0.3">
      <c r="A232" s="288" t="s">
        <v>5</v>
      </c>
      <c r="B232" s="27"/>
      <c r="C232" s="27" t="s">
        <v>6</v>
      </c>
      <c r="D232" s="27"/>
      <c r="E232" s="27"/>
      <c r="F232" s="20"/>
      <c r="G232" s="11">
        <f>+G233</f>
        <v>2830200</v>
      </c>
      <c r="H232" s="34">
        <f>+H233</f>
        <v>2939700</v>
      </c>
    </row>
    <row r="233" spans="1:8" x14ac:dyDescent="0.3">
      <c r="A233" s="288"/>
      <c r="B233" s="27" t="s">
        <v>89</v>
      </c>
      <c r="C233" s="27"/>
      <c r="D233" s="27" t="s">
        <v>90</v>
      </c>
      <c r="E233" s="27"/>
      <c r="F233" s="20"/>
      <c r="G233" s="11">
        <f>G234+G235</f>
        <v>2830200</v>
      </c>
      <c r="H233" s="34">
        <f>H234+H235</f>
        <v>2939700</v>
      </c>
    </row>
    <row r="234" spans="1:8" x14ac:dyDescent="0.3">
      <c r="A234" s="288"/>
      <c r="B234" s="27"/>
      <c r="C234" s="20" t="s">
        <v>91</v>
      </c>
      <c r="D234" s="20" t="s">
        <v>92</v>
      </c>
      <c r="E234" s="20"/>
      <c r="F234" s="20"/>
      <c r="G234" s="10">
        <v>2611200</v>
      </c>
      <c r="H234" s="35">
        <v>2611200</v>
      </c>
    </row>
    <row r="235" spans="1:8" x14ac:dyDescent="0.3">
      <c r="A235" s="288"/>
      <c r="B235" s="27"/>
      <c r="C235" s="20" t="s">
        <v>93</v>
      </c>
      <c r="D235" s="20" t="s">
        <v>108</v>
      </c>
      <c r="E235" s="20"/>
      <c r="F235" s="20"/>
      <c r="G235" s="10">
        <v>219000</v>
      </c>
      <c r="H235" s="35">
        <v>328500</v>
      </c>
    </row>
    <row r="236" spans="1:8" x14ac:dyDescent="0.3">
      <c r="A236" s="288" t="s">
        <v>11</v>
      </c>
      <c r="B236" s="27"/>
      <c r="C236" s="27" t="s">
        <v>12</v>
      </c>
      <c r="D236" s="264"/>
      <c r="E236" s="264"/>
      <c r="F236" s="20"/>
      <c r="G236" s="11">
        <f>SUM(G237:G237)</f>
        <v>438681</v>
      </c>
      <c r="H236" s="34">
        <f>SUM(H237:H237)</f>
        <v>438681</v>
      </c>
    </row>
    <row r="237" spans="1:8" x14ac:dyDescent="0.3">
      <c r="A237" s="179"/>
      <c r="B237" s="20"/>
      <c r="C237" s="20"/>
      <c r="D237" s="20" t="s">
        <v>13</v>
      </c>
      <c r="E237" s="20"/>
      <c r="F237" s="20"/>
      <c r="G237" s="10">
        <v>438681</v>
      </c>
      <c r="H237" s="35">
        <v>438681</v>
      </c>
    </row>
    <row r="238" spans="1:8" x14ac:dyDescent="0.3">
      <c r="A238" s="288" t="s">
        <v>14</v>
      </c>
      <c r="B238" s="27"/>
      <c r="C238" s="27" t="s">
        <v>15</v>
      </c>
      <c r="D238" s="27"/>
      <c r="E238" s="27"/>
      <c r="F238" s="20"/>
      <c r="G238" s="11">
        <f>G239+G244+G247+G256</f>
        <v>5450000</v>
      </c>
      <c r="H238" s="34">
        <f>H239+H244+H247+H256</f>
        <v>5250000</v>
      </c>
    </row>
    <row r="239" spans="1:8" x14ac:dyDescent="0.3">
      <c r="A239" s="179"/>
      <c r="B239" s="27" t="s">
        <v>16</v>
      </c>
      <c r="C239" s="27"/>
      <c r="D239" s="27" t="s">
        <v>17</v>
      </c>
      <c r="E239" s="262"/>
      <c r="F239" s="20"/>
      <c r="G239" s="11">
        <f>G240+G241</f>
        <v>800000</v>
      </c>
      <c r="H239" s="34">
        <f>H240+H241</f>
        <v>800000</v>
      </c>
    </row>
    <row r="240" spans="1:8" x14ac:dyDescent="0.3">
      <c r="A240" s="179"/>
      <c r="B240" s="20"/>
      <c r="C240" s="20" t="s">
        <v>18</v>
      </c>
      <c r="D240" s="20" t="s">
        <v>19</v>
      </c>
      <c r="E240" s="17"/>
      <c r="F240" s="20"/>
      <c r="G240" s="10">
        <v>150000</v>
      </c>
      <c r="H240" s="35">
        <v>150000</v>
      </c>
    </row>
    <row r="241" spans="1:8" x14ac:dyDescent="0.3">
      <c r="A241" s="179"/>
      <c r="B241" s="20"/>
      <c r="C241" s="20" t="s">
        <v>21</v>
      </c>
      <c r="D241" s="20" t="s">
        <v>22</v>
      </c>
      <c r="E241" s="20"/>
      <c r="F241" s="20"/>
      <c r="G241" s="10">
        <f>G242+G243</f>
        <v>650000</v>
      </c>
      <c r="H241" s="35">
        <f>H242+H243</f>
        <v>650000</v>
      </c>
    </row>
    <row r="242" spans="1:8" x14ac:dyDescent="0.3">
      <c r="A242" s="288"/>
      <c r="B242" s="27"/>
      <c r="C242" s="27"/>
      <c r="D242" s="27"/>
      <c r="E242" s="20" t="s">
        <v>23</v>
      </c>
      <c r="F242" s="20"/>
      <c r="G242" s="10">
        <v>50000</v>
      </c>
      <c r="H242" s="35">
        <v>50000</v>
      </c>
    </row>
    <row r="243" spans="1:8" x14ac:dyDescent="0.3">
      <c r="A243" s="288"/>
      <c r="B243" s="27"/>
      <c r="C243" s="27"/>
      <c r="D243" s="27"/>
      <c r="E243" s="20" t="s">
        <v>127</v>
      </c>
      <c r="F243" s="20"/>
      <c r="G243" s="10">
        <v>600000</v>
      </c>
      <c r="H243" s="35">
        <v>600000</v>
      </c>
    </row>
    <row r="244" spans="1:8" x14ac:dyDescent="0.3">
      <c r="A244" s="179"/>
      <c r="B244" s="27" t="s">
        <v>26</v>
      </c>
      <c r="C244" s="27"/>
      <c r="D244" s="27" t="s">
        <v>27</v>
      </c>
      <c r="E244" s="27"/>
      <c r="F244" s="20"/>
      <c r="G244" s="11">
        <f>G245</f>
        <v>100000</v>
      </c>
      <c r="H244" s="34">
        <f>H245</f>
        <v>100000</v>
      </c>
    </row>
    <row r="245" spans="1:8" x14ac:dyDescent="0.3">
      <c r="A245" s="179"/>
      <c r="B245" s="20"/>
      <c r="C245" s="20" t="s">
        <v>30</v>
      </c>
      <c r="D245" s="20" t="s">
        <v>31</v>
      </c>
      <c r="E245" s="20"/>
      <c r="F245" s="20"/>
      <c r="G245" s="10">
        <f>SUM(G246)</f>
        <v>100000</v>
      </c>
      <c r="H245" s="35">
        <f>SUM(H246)</f>
        <v>100000</v>
      </c>
    </row>
    <row r="246" spans="1:8" x14ac:dyDescent="0.3">
      <c r="A246" s="179"/>
      <c r="B246" s="20"/>
      <c r="C246" s="20"/>
      <c r="D246" s="20"/>
      <c r="E246" s="20" t="s">
        <v>32</v>
      </c>
      <c r="F246" s="20"/>
      <c r="G246" s="10">
        <v>100000</v>
      </c>
      <c r="H246" s="35">
        <v>100000</v>
      </c>
    </row>
    <row r="247" spans="1:8" x14ac:dyDescent="0.3">
      <c r="A247" s="179"/>
      <c r="B247" s="27" t="s">
        <v>33</v>
      </c>
      <c r="C247" s="27"/>
      <c r="D247" s="27" t="s">
        <v>34</v>
      </c>
      <c r="E247" s="27"/>
      <c r="F247" s="20"/>
      <c r="G247" s="11">
        <f>G248+G252+G253</f>
        <v>3700000</v>
      </c>
      <c r="H247" s="34">
        <f>H248+H252+H253</f>
        <v>3500000</v>
      </c>
    </row>
    <row r="248" spans="1:8" x14ac:dyDescent="0.3">
      <c r="A248" s="179"/>
      <c r="B248" s="20"/>
      <c r="C248" s="20" t="s">
        <v>35</v>
      </c>
      <c r="D248" s="20" t="s">
        <v>36</v>
      </c>
      <c r="E248" s="20"/>
      <c r="F248" s="20"/>
      <c r="G248" s="10">
        <f>G249+G250+G251</f>
        <v>1600000</v>
      </c>
      <c r="H248" s="35">
        <f>H249+H250+H251</f>
        <v>1600000</v>
      </c>
    </row>
    <row r="249" spans="1:8" ht="24" customHeight="1" x14ac:dyDescent="0.3">
      <c r="A249" s="179"/>
      <c r="B249" s="20"/>
      <c r="C249" s="20"/>
      <c r="D249" s="20"/>
      <c r="E249" s="20" t="s">
        <v>37</v>
      </c>
      <c r="F249" s="20"/>
      <c r="G249" s="10">
        <v>200000</v>
      </c>
      <c r="H249" s="35">
        <v>200000</v>
      </c>
    </row>
    <row r="250" spans="1:8" x14ac:dyDescent="0.3">
      <c r="A250" s="179"/>
      <c r="B250" s="20"/>
      <c r="C250" s="20"/>
      <c r="D250" s="20"/>
      <c r="E250" s="20" t="s">
        <v>38</v>
      </c>
      <c r="F250" s="20"/>
      <c r="G250" s="10">
        <v>1300000</v>
      </c>
      <c r="H250" s="35">
        <v>1300000</v>
      </c>
    </row>
    <row r="251" spans="1:8" x14ac:dyDescent="0.3">
      <c r="A251" s="179"/>
      <c r="B251" s="20"/>
      <c r="C251" s="20"/>
      <c r="D251" s="20"/>
      <c r="E251" s="20" t="s">
        <v>39</v>
      </c>
      <c r="F251" s="20"/>
      <c r="G251" s="10">
        <v>100000</v>
      </c>
      <c r="H251" s="35">
        <v>100000</v>
      </c>
    </row>
    <row r="252" spans="1:8" x14ac:dyDescent="0.3">
      <c r="A252" s="179"/>
      <c r="B252" s="20"/>
      <c r="C252" s="20" t="s">
        <v>40</v>
      </c>
      <c r="D252" s="20" t="s">
        <v>41</v>
      </c>
      <c r="E252" s="20"/>
      <c r="F252" s="20"/>
      <c r="G252" s="10">
        <v>300000</v>
      </c>
      <c r="H252" s="35">
        <v>300000</v>
      </c>
    </row>
    <row r="253" spans="1:8" x14ac:dyDescent="0.3">
      <c r="A253" s="179"/>
      <c r="B253" s="20"/>
      <c r="C253" s="20" t="s">
        <v>42</v>
      </c>
      <c r="D253" s="20" t="s">
        <v>43</v>
      </c>
      <c r="E253" s="20"/>
      <c r="F253" s="20"/>
      <c r="G253" s="10">
        <f>G254+G255</f>
        <v>1800000</v>
      </c>
      <c r="H253" s="35">
        <f>H254+H255</f>
        <v>1600000</v>
      </c>
    </row>
    <row r="254" spans="1:8" ht="26.25" customHeight="1" x14ac:dyDescent="0.3">
      <c r="A254" s="179"/>
      <c r="B254" s="20"/>
      <c r="C254" s="20"/>
      <c r="D254" s="263"/>
      <c r="E254" s="412" t="s">
        <v>395</v>
      </c>
      <c r="F254" s="412"/>
      <c r="G254" s="10">
        <v>300000</v>
      </c>
      <c r="H254" s="35">
        <v>100000</v>
      </c>
    </row>
    <row r="255" spans="1:8" s="45" customFormat="1" x14ac:dyDescent="0.3">
      <c r="A255" s="179"/>
      <c r="B255" s="20"/>
      <c r="C255" s="20"/>
      <c r="D255" s="20"/>
      <c r="E255" s="20" t="s">
        <v>128</v>
      </c>
      <c r="F255" s="20"/>
      <c r="G255" s="10">
        <v>1500000</v>
      </c>
      <c r="H255" s="35">
        <v>1500000</v>
      </c>
    </row>
    <row r="256" spans="1:8" s="45" customFormat="1" x14ac:dyDescent="0.3">
      <c r="A256" s="179"/>
      <c r="B256" s="27" t="s">
        <v>46</v>
      </c>
      <c r="C256" s="27"/>
      <c r="D256" s="27" t="s">
        <v>47</v>
      </c>
      <c r="E256" s="27"/>
      <c r="F256" s="20"/>
      <c r="G256" s="11">
        <f>G257+G258</f>
        <v>850000</v>
      </c>
      <c r="H256" s="34">
        <f>H257+H258</f>
        <v>850000</v>
      </c>
    </row>
    <row r="257" spans="1:8" s="45" customFormat="1" x14ac:dyDescent="0.3">
      <c r="A257" s="179"/>
      <c r="B257" s="20"/>
      <c r="C257" s="20" t="s">
        <v>48</v>
      </c>
      <c r="D257" s="20" t="s">
        <v>49</v>
      </c>
      <c r="E257" s="20"/>
      <c r="F257" s="20"/>
      <c r="G257" s="10">
        <v>800000</v>
      </c>
      <c r="H257" s="35">
        <v>800000</v>
      </c>
    </row>
    <row r="258" spans="1:8" s="45" customFormat="1" x14ac:dyDescent="0.3">
      <c r="A258" s="179"/>
      <c r="B258" s="20"/>
      <c r="C258" s="20" t="s">
        <v>50</v>
      </c>
      <c r="D258" s="20" t="s">
        <v>129</v>
      </c>
      <c r="E258" s="20"/>
      <c r="F258" s="20"/>
      <c r="G258" s="10">
        <f>G259</f>
        <v>50000</v>
      </c>
      <c r="H258" s="35">
        <f>H259</f>
        <v>50000</v>
      </c>
    </row>
    <row r="259" spans="1:8" s="45" customFormat="1" x14ac:dyDescent="0.3">
      <c r="A259" s="179"/>
      <c r="B259" s="20"/>
      <c r="C259" s="20"/>
      <c r="D259" s="20" t="s">
        <v>130</v>
      </c>
      <c r="E259" s="20"/>
      <c r="F259" s="20"/>
      <c r="G259" s="10">
        <v>50000</v>
      </c>
      <c r="H259" s="35">
        <v>50000</v>
      </c>
    </row>
    <row r="260" spans="1:8" s="45" customFormat="1" x14ac:dyDescent="0.3">
      <c r="A260" s="286" t="s">
        <v>385</v>
      </c>
      <c r="B260" s="272"/>
      <c r="C260" s="272"/>
      <c r="D260" s="272"/>
      <c r="E260" s="272"/>
      <c r="F260" s="273"/>
      <c r="G260" s="19">
        <f>G261+G270</f>
        <v>2485000</v>
      </c>
      <c r="H260" s="299">
        <f>H261+H270</f>
        <v>2485000</v>
      </c>
    </row>
    <row r="261" spans="1:8" s="45" customFormat="1" x14ac:dyDescent="0.3">
      <c r="A261" s="288" t="s">
        <v>14</v>
      </c>
      <c r="B261" s="27"/>
      <c r="C261" s="27" t="s">
        <v>15</v>
      </c>
      <c r="D261" s="27"/>
      <c r="E261" s="27"/>
      <c r="F261" s="20"/>
      <c r="G261" s="11">
        <f>G262+G264+G268</f>
        <v>485000</v>
      </c>
      <c r="H261" s="34">
        <f>H262+H264+H268</f>
        <v>485000</v>
      </c>
    </row>
    <row r="262" spans="1:8" s="45" customFormat="1" x14ac:dyDescent="0.3">
      <c r="A262" s="179"/>
      <c r="B262" s="27" t="s">
        <v>16</v>
      </c>
      <c r="C262" s="27"/>
      <c r="D262" s="27" t="s">
        <v>17</v>
      </c>
      <c r="E262" s="262"/>
      <c r="F262" s="20"/>
      <c r="G262" s="11">
        <f>G263</f>
        <v>200000</v>
      </c>
      <c r="H262" s="34">
        <f>H263</f>
        <v>200000</v>
      </c>
    </row>
    <row r="263" spans="1:8" s="45" customFormat="1" x14ac:dyDescent="0.3">
      <c r="A263" s="179"/>
      <c r="B263" s="20"/>
      <c r="C263" s="20" t="s">
        <v>21</v>
      </c>
      <c r="D263" s="20" t="s">
        <v>22</v>
      </c>
      <c r="E263" s="20"/>
      <c r="F263" s="20"/>
      <c r="G263" s="10">
        <v>200000</v>
      </c>
      <c r="H263" s="35">
        <v>200000</v>
      </c>
    </row>
    <row r="264" spans="1:8" s="45" customFormat="1" x14ac:dyDescent="0.3">
      <c r="A264" s="179"/>
      <c r="B264" s="27" t="s">
        <v>33</v>
      </c>
      <c r="C264" s="27"/>
      <c r="D264" s="27" t="s">
        <v>34</v>
      </c>
      <c r="E264" s="27"/>
      <c r="F264" s="20"/>
      <c r="G264" s="11">
        <f>G265+G266</f>
        <v>200000</v>
      </c>
      <c r="H264" s="34">
        <f>H265+H266</f>
        <v>200000</v>
      </c>
    </row>
    <row r="265" spans="1:8" s="45" customFormat="1" x14ac:dyDescent="0.3">
      <c r="A265" s="179"/>
      <c r="B265" s="20"/>
      <c r="C265" s="20" t="s">
        <v>40</v>
      </c>
      <c r="D265" s="20" t="s">
        <v>41</v>
      </c>
      <c r="E265" s="20"/>
      <c r="F265" s="20"/>
      <c r="G265" s="10">
        <v>100000</v>
      </c>
      <c r="H265" s="35">
        <v>100000</v>
      </c>
    </row>
    <row r="266" spans="1:8" s="45" customFormat="1" x14ac:dyDescent="0.3">
      <c r="A266" s="179"/>
      <c r="B266" s="20"/>
      <c r="C266" s="20" t="s">
        <v>42</v>
      </c>
      <c r="D266" s="20" t="s">
        <v>43</v>
      </c>
      <c r="E266" s="20"/>
      <c r="F266" s="20"/>
      <c r="G266" s="10">
        <f>G267</f>
        <v>100000</v>
      </c>
      <c r="H266" s="35">
        <f>H267</f>
        <v>100000</v>
      </c>
    </row>
    <row r="267" spans="1:8" s="45" customFormat="1" x14ac:dyDescent="0.3">
      <c r="A267" s="179"/>
      <c r="B267" s="20"/>
      <c r="C267" s="20"/>
      <c r="D267" s="20"/>
      <c r="E267" s="20" t="s">
        <v>44</v>
      </c>
      <c r="F267" s="20"/>
      <c r="G267" s="10">
        <v>100000</v>
      </c>
      <c r="H267" s="35">
        <v>100000</v>
      </c>
    </row>
    <row r="268" spans="1:8" s="45" customFormat="1" x14ac:dyDescent="0.3">
      <c r="A268" s="179"/>
      <c r="B268" s="27" t="s">
        <v>46</v>
      </c>
      <c r="C268" s="27"/>
      <c r="D268" s="27" t="s">
        <v>47</v>
      </c>
      <c r="E268" s="27"/>
      <c r="F268" s="20"/>
      <c r="G268" s="11">
        <f>G269</f>
        <v>85000</v>
      </c>
      <c r="H268" s="34">
        <f>H269</f>
        <v>85000</v>
      </c>
    </row>
    <row r="269" spans="1:8" s="45" customFormat="1" x14ac:dyDescent="0.3">
      <c r="A269" s="179"/>
      <c r="B269" s="20"/>
      <c r="C269" s="20" t="s">
        <v>48</v>
      </c>
      <c r="D269" s="20" t="s">
        <v>49</v>
      </c>
      <c r="E269" s="20"/>
      <c r="F269" s="20"/>
      <c r="G269" s="10">
        <v>85000</v>
      </c>
      <c r="H269" s="35">
        <v>85000</v>
      </c>
    </row>
    <row r="270" spans="1:8" s="45" customFormat="1" x14ac:dyDescent="0.3">
      <c r="A270" s="291" t="s">
        <v>131</v>
      </c>
      <c r="B270" s="20"/>
      <c r="C270" s="17"/>
      <c r="D270" s="27" t="s">
        <v>132</v>
      </c>
      <c r="E270" s="20"/>
      <c r="F270" s="20"/>
      <c r="G270" s="11">
        <f>G271+G272</f>
        <v>2000000</v>
      </c>
      <c r="H270" s="34">
        <f>H271+H272</f>
        <v>2000000</v>
      </c>
    </row>
    <row r="271" spans="1:8" s="45" customFormat="1" x14ac:dyDescent="0.3">
      <c r="A271" s="291"/>
      <c r="B271" s="20" t="s">
        <v>396</v>
      </c>
      <c r="C271" s="17"/>
      <c r="D271" s="20" t="s">
        <v>415</v>
      </c>
      <c r="E271" s="20"/>
      <c r="F271" s="20"/>
      <c r="G271" s="10">
        <v>1574000</v>
      </c>
      <c r="H271" s="35">
        <v>1574000</v>
      </c>
    </row>
    <row r="272" spans="1:8" s="45" customFormat="1" x14ac:dyDescent="0.3">
      <c r="A272" s="179"/>
      <c r="B272" s="20" t="s">
        <v>397</v>
      </c>
      <c r="C272" s="17"/>
      <c r="D272" s="17" t="s">
        <v>398</v>
      </c>
      <c r="E272" s="20"/>
      <c r="F272" s="20"/>
      <c r="G272" s="10">
        <v>426000</v>
      </c>
      <c r="H272" s="35">
        <v>426000</v>
      </c>
    </row>
    <row r="273" spans="1:8" s="45" customFormat="1" x14ac:dyDescent="0.3">
      <c r="A273" s="300" t="s">
        <v>386</v>
      </c>
      <c r="B273" s="278"/>
      <c r="C273" s="278"/>
      <c r="D273" s="278"/>
      <c r="E273" s="278"/>
      <c r="F273" s="278"/>
      <c r="G273" s="32">
        <f>G279+G288+G291</f>
        <v>5593713</v>
      </c>
      <c r="H273" s="32">
        <f>H279+H288+H291+H274+H277</f>
        <v>7053404</v>
      </c>
    </row>
    <row r="274" spans="1:8" s="45" customFormat="1" x14ac:dyDescent="0.3">
      <c r="A274" s="288" t="s">
        <v>5</v>
      </c>
      <c r="B274" s="27"/>
      <c r="C274" s="27" t="s">
        <v>6</v>
      </c>
      <c r="D274" s="27"/>
      <c r="E274" s="275"/>
      <c r="F274" s="275"/>
      <c r="G274" s="251">
        <f>G275</f>
        <v>0</v>
      </c>
      <c r="H274" s="301">
        <f t="shared" ref="H274:H275" si="7">H275</f>
        <v>122860</v>
      </c>
    </row>
    <row r="275" spans="1:8" s="45" customFormat="1" x14ac:dyDescent="0.3">
      <c r="A275" s="302"/>
      <c r="B275" s="275" t="s">
        <v>7</v>
      </c>
      <c r="C275" s="275"/>
      <c r="D275" s="275" t="s">
        <v>8</v>
      </c>
      <c r="E275" s="275"/>
      <c r="F275" s="275"/>
      <c r="G275" s="251">
        <f>G276</f>
        <v>0</v>
      </c>
      <c r="H275" s="301">
        <f t="shared" si="7"/>
        <v>122860</v>
      </c>
    </row>
    <row r="276" spans="1:8" s="253" customFormat="1" x14ac:dyDescent="0.3">
      <c r="A276" s="303"/>
      <c r="B276" s="276"/>
      <c r="C276" s="276" t="s">
        <v>424</v>
      </c>
      <c r="D276" s="276" t="s">
        <v>425</v>
      </c>
      <c r="E276" s="276"/>
      <c r="F276" s="276"/>
      <c r="G276" s="252">
        <v>0</v>
      </c>
      <c r="H276" s="304">
        <v>122860</v>
      </c>
    </row>
    <row r="277" spans="1:8" s="253" customFormat="1" x14ac:dyDescent="0.3">
      <c r="A277" s="288" t="s">
        <v>11</v>
      </c>
      <c r="B277" s="27"/>
      <c r="C277" s="27" t="s">
        <v>12</v>
      </c>
      <c r="D277" s="264"/>
      <c r="E277" s="276"/>
      <c r="F277" s="276"/>
      <c r="G277" s="251">
        <f>G278</f>
        <v>0</v>
      </c>
      <c r="H277" s="301">
        <f t="shared" ref="H277" si="8">H278</f>
        <v>17140</v>
      </c>
    </row>
    <row r="278" spans="1:8" s="253" customFormat="1" x14ac:dyDescent="0.3">
      <c r="A278" s="179"/>
      <c r="B278" s="20"/>
      <c r="C278" s="20"/>
      <c r="D278" s="20" t="s">
        <v>13</v>
      </c>
      <c r="E278" s="276"/>
      <c r="F278" s="276"/>
      <c r="G278" s="252">
        <v>0</v>
      </c>
      <c r="H278" s="304">
        <v>17140</v>
      </c>
    </row>
    <row r="279" spans="1:8" s="45" customFormat="1" x14ac:dyDescent="0.3">
      <c r="A279" s="288" t="s">
        <v>14</v>
      </c>
      <c r="B279" s="27"/>
      <c r="C279" s="27" t="s">
        <v>15</v>
      </c>
      <c r="D279" s="27"/>
      <c r="E279" s="27"/>
      <c r="F279" s="20"/>
      <c r="G279" s="11">
        <f>G280+G282+G285</f>
        <v>200000</v>
      </c>
      <c r="H279" s="34">
        <f>H280+H282+H285</f>
        <v>1650000</v>
      </c>
    </row>
    <row r="280" spans="1:8" s="45" customFormat="1" x14ac:dyDescent="0.3">
      <c r="A280" s="179"/>
      <c r="B280" s="27" t="s">
        <v>16</v>
      </c>
      <c r="C280" s="27"/>
      <c r="D280" s="27" t="s">
        <v>17</v>
      </c>
      <c r="E280" s="262"/>
      <c r="F280" s="20"/>
      <c r="G280" s="11">
        <f>G281</f>
        <v>20000</v>
      </c>
      <c r="H280" s="34">
        <f>H281</f>
        <v>20000</v>
      </c>
    </row>
    <row r="281" spans="1:8" s="45" customFormat="1" x14ac:dyDescent="0.3">
      <c r="A281" s="179"/>
      <c r="B281" s="20"/>
      <c r="C281" s="20" t="s">
        <v>21</v>
      </c>
      <c r="D281" s="20" t="s">
        <v>22</v>
      </c>
      <c r="E281" s="20"/>
      <c r="F281" s="20"/>
      <c r="G281" s="10">
        <v>20000</v>
      </c>
      <c r="H281" s="35">
        <v>20000</v>
      </c>
    </row>
    <row r="282" spans="1:8" x14ac:dyDescent="0.3">
      <c r="A282" s="179"/>
      <c r="B282" s="27" t="s">
        <v>33</v>
      </c>
      <c r="C282" s="27"/>
      <c r="D282" s="27" t="s">
        <v>34</v>
      </c>
      <c r="E282" s="27"/>
      <c r="F282" s="20"/>
      <c r="G282" s="11">
        <f>G283</f>
        <v>150000</v>
      </c>
      <c r="H282" s="34">
        <f>H283</f>
        <v>600000</v>
      </c>
    </row>
    <row r="283" spans="1:8" s="45" customFormat="1" x14ac:dyDescent="0.3">
      <c r="A283" s="179"/>
      <c r="B283" s="27"/>
      <c r="C283" s="20" t="s">
        <v>42</v>
      </c>
      <c r="D283" s="20" t="s">
        <v>43</v>
      </c>
      <c r="E283" s="20"/>
      <c r="F283" s="20"/>
      <c r="G283" s="10">
        <f>G284</f>
        <v>150000</v>
      </c>
      <c r="H283" s="35">
        <f>H284</f>
        <v>600000</v>
      </c>
    </row>
    <row r="284" spans="1:8" s="45" customFormat="1" x14ac:dyDescent="0.3">
      <c r="A284" s="179"/>
      <c r="B284" s="27"/>
      <c r="C284" s="20"/>
      <c r="D284" s="20"/>
      <c r="E284" s="20" t="s">
        <v>44</v>
      </c>
      <c r="F284" s="20"/>
      <c r="G284" s="10">
        <v>150000</v>
      </c>
      <c r="H284" s="35">
        <v>600000</v>
      </c>
    </row>
    <row r="285" spans="1:8" s="45" customFormat="1" x14ac:dyDescent="0.3">
      <c r="A285" s="179"/>
      <c r="B285" s="27" t="s">
        <v>46</v>
      </c>
      <c r="C285" s="27"/>
      <c r="D285" s="27" t="s">
        <v>47</v>
      </c>
      <c r="E285" s="27"/>
      <c r="F285" s="20"/>
      <c r="G285" s="11">
        <f>G286+G287</f>
        <v>30000</v>
      </c>
      <c r="H285" s="11">
        <f>H286+H287</f>
        <v>1030000</v>
      </c>
    </row>
    <row r="286" spans="1:8" s="45" customFormat="1" x14ac:dyDescent="0.3">
      <c r="A286" s="179"/>
      <c r="B286" s="20"/>
      <c r="C286" s="20" t="s">
        <v>48</v>
      </c>
      <c r="D286" s="20" t="s">
        <v>49</v>
      </c>
      <c r="E286" s="20"/>
      <c r="F286" s="20"/>
      <c r="G286" s="10">
        <v>30000</v>
      </c>
      <c r="H286" s="35">
        <v>30000</v>
      </c>
    </row>
    <row r="287" spans="1:8" s="45" customFormat="1" x14ac:dyDescent="0.3">
      <c r="A287" s="179"/>
      <c r="B287" s="20"/>
      <c r="C287" s="20" t="s">
        <v>50</v>
      </c>
      <c r="D287" s="20" t="s">
        <v>129</v>
      </c>
      <c r="E287" s="20"/>
      <c r="F287" s="20"/>
      <c r="G287" s="10">
        <v>0</v>
      </c>
      <c r="H287" s="35">
        <v>1000000</v>
      </c>
    </row>
    <row r="288" spans="1:8" s="45" customFormat="1" x14ac:dyDescent="0.3">
      <c r="A288" s="291" t="s">
        <v>73</v>
      </c>
      <c r="B288" s="20"/>
      <c r="C288" s="17"/>
      <c r="D288" s="27" t="s">
        <v>74</v>
      </c>
      <c r="E288" s="20"/>
      <c r="F288" s="20"/>
      <c r="G288" s="11">
        <f>G289+G290</f>
        <v>5393713</v>
      </c>
      <c r="H288" s="34">
        <f>H289+H290</f>
        <v>5253713</v>
      </c>
    </row>
    <row r="289" spans="1:8" s="45" customFormat="1" x14ac:dyDescent="0.3">
      <c r="A289" s="179"/>
      <c r="B289" s="20" t="s">
        <v>99</v>
      </c>
      <c r="C289" s="17"/>
      <c r="D289" s="17" t="s">
        <v>387</v>
      </c>
      <c r="E289" s="20"/>
      <c r="F289" s="20"/>
      <c r="G289" s="10">
        <v>4247018</v>
      </c>
      <c r="H289" s="35">
        <v>4136782</v>
      </c>
    </row>
    <row r="290" spans="1:8" x14ac:dyDescent="0.3">
      <c r="A290" s="179"/>
      <c r="B290" s="20" t="s">
        <v>99</v>
      </c>
      <c r="C290" s="17"/>
      <c r="D290" s="17" t="s">
        <v>78</v>
      </c>
      <c r="E290" s="20"/>
      <c r="F290" s="20"/>
      <c r="G290" s="10">
        <v>1146695</v>
      </c>
      <c r="H290" s="35">
        <v>1116931</v>
      </c>
    </row>
    <row r="291" spans="1:8" s="45" customFormat="1" x14ac:dyDescent="0.3">
      <c r="A291" s="288" t="s">
        <v>152</v>
      </c>
      <c r="B291" s="27"/>
      <c r="C291" s="262"/>
      <c r="D291" s="262" t="s">
        <v>153</v>
      </c>
      <c r="E291" s="27"/>
      <c r="F291" s="27"/>
      <c r="G291" s="11">
        <f>G292</f>
        <v>0</v>
      </c>
      <c r="H291" s="11">
        <f>H292</f>
        <v>9691</v>
      </c>
    </row>
    <row r="292" spans="1:8" s="45" customFormat="1" x14ac:dyDescent="0.3">
      <c r="A292" s="179"/>
      <c r="B292" s="20" t="s">
        <v>439</v>
      </c>
      <c r="C292" s="17"/>
      <c r="D292" s="17" t="s">
        <v>440</v>
      </c>
      <c r="E292" s="20"/>
      <c r="F292" s="20"/>
      <c r="G292" s="10">
        <v>0</v>
      </c>
      <c r="H292" s="35">
        <v>9691</v>
      </c>
    </row>
    <row r="293" spans="1:8" s="45" customFormat="1" x14ac:dyDescent="0.3">
      <c r="A293" s="286" t="s">
        <v>133</v>
      </c>
      <c r="B293" s="272"/>
      <c r="C293" s="272"/>
      <c r="D293" s="272"/>
      <c r="E293" s="272"/>
      <c r="F293" s="273">
        <v>1</v>
      </c>
      <c r="G293" s="19">
        <f>G302+G294+G300</f>
        <v>14224427</v>
      </c>
      <c r="H293" s="299">
        <f>H302+H294+H300</f>
        <v>16975155</v>
      </c>
    </row>
    <row r="294" spans="1:8" s="45" customFormat="1" x14ac:dyDescent="0.3">
      <c r="A294" s="288" t="s">
        <v>5</v>
      </c>
      <c r="B294" s="27"/>
      <c r="C294" s="27" t="s">
        <v>6</v>
      </c>
      <c r="D294" s="27"/>
      <c r="E294" s="27"/>
      <c r="F294" s="20"/>
      <c r="G294" s="11">
        <f>G295+G298</f>
        <v>1622880</v>
      </c>
      <c r="H294" s="34">
        <f>H295+H298</f>
        <v>1721055</v>
      </c>
    </row>
    <row r="295" spans="1:8" x14ac:dyDescent="0.3">
      <c r="A295" s="288"/>
      <c r="B295" s="27" t="s">
        <v>89</v>
      </c>
      <c r="C295" s="27"/>
      <c r="D295" s="27" t="s">
        <v>90</v>
      </c>
      <c r="E295" s="27"/>
      <c r="F295" s="20"/>
      <c r="G295" s="11">
        <f>G296+G297</f>
        <v>1622880</v>
      </c>
      <c r="H295" s="34">
        <f>H296+H297</f>
        <v>1622880</v>
      </c>
    </row>
    <row r="296" spans="1:8" x14ac:dyDescent="0.3">
      <c r="A296" s="288"/>
      <c r="B296" s="27"/>
      <c r="C296" s="20" t="s">
        <v>91</v>
      </c>
      <c r="D296" s="20" t="s">
        <v>92</v>
      </c>
      <c r="E296" s="20"/>
      <c r="F296" s="20"/>
      <c r="G296" s="10">
        <v>1497300</v>
      </c>
      <c r="H296" s="35">
        <v>1497300</v>
      </c>
    </row>
    <row r="297" spans="1:8" x14ac:dyDescent="0.3">
      <c r="A297" s="288"/>
      <c r="B297" s="27"/>
      <c r="C297" s="20" t="s">
        <v>93</v>
      </c>
      <c r="D297" s="20" t="s">
        <v>108</v>
      </c>
      <c r="E297" s="20"/>
      <c r="F297" s="20"/>
      <c r="G297" s="10">
        <v>125580</v>
      </c>
      <c r="H297" s="35">
        <v>125580</v>
      </c>
    </row>
    <row r="298" spans="1:8" s="45" customFormat="1" x14ac:dyDescent="0.3">
      <c r="A298" s="288"/>
      <c r="B298" s="275" t="s">
        <v>7</v>
      </c>
      <c r="C298" s="275"/>
      <c r="D298" s="275" t="s">
        <v>8</v>
      </c>
      <c r="E298" s="20"/>
      <c r="F298" s="20"/>
      <c r="G298" s="11">
        <f>G299</f>
        <v>0</v>
      </c>
      <c r="H298" s="34">
        <f t="shared" ref="H298" si="9">H299</f>
        <v>98175</v>
      </c>
    </row>
    <row r="299" spans="1:8" s="45" customFormat="1" x14ac:dyDescent="0.3">
      <c r="A299" s="288"/>
      <c r="B299" s="276"/>
      <c r="C299" s="276" t="s">
        <v>424</v>
      </c>
      <c r="D299" s="276" t="s">
        <v>425</v>
      </c>
      <c r="E299" s="20"/>
      <c r="F299" s="20"/>
      <c r="G299" s="10">
        <v>0</v>
      </c>
      <c r="H299" s="35">
        <v>98175</v>
      </c>
    </row>
    <row r="300" spans="1:8" x14ac:dyDescent="0.3">
      <c r="A300" s="288" t="s">
        <v>11</v>
      </c>
      <c r="B300" s="27"/>
      <c r="C300" s="27" t="s">
        <v>12</v>
      </c>
      <c r="D300" s="264"/>
      <c r="E300" s="264"/>
      <c r="F300" s="20"/>
      <c r="G300" s="11">
        <f>G301</f>
        <v>251547</v>
      </c>
      <c r="H300" s="34">
        <f>H301</f>
        <v>265242</v>
      </c>
    </row>
    <row r="301" spans="1:8" x14ac:dyDescent="0.3">
      <c r="A301" s="179"/>
      <c r="B301" s="20"/>
      <c r="C301" s="20"/>
      <c r="D301" s="20" t="s">
        <v>13</v>
      </c>
      <c r="E301" s="20"/>
      <c r="F301" s="20"/>
      <c r="G301" s="10">
        <v>251547</v>
      </c>
      <c r="H301" s="35">
        <v>265242</v>
      </c>
    </row>
    <row r="302" spans="1:8" s="45" customFormat="1" x14ac:dyDescent="0.3">
      <c r="A302" s="288" t="s">
        <v>14</v>
      </c>
      <c r="B302" s="27"/>
      <c r="C302" s="27" t="s">
        <v>15</v>
      </c>
      <c r="D302" s="27"/>
      <c r="E302" s="27"/>
      <c r="F302" s="20"/>
      <c r="G302" s="11">
        <f>G305+G314+G303</f>
        <v>12350000</v>
      </c>
      <c r="H302" s="34">
        <f>H305+H314+H303</f>
        <v>14988858</v>
      </c>
    </row>
    <row r="303" spans="1:8" s="45" customFormat="1" x14ac:dyDescent="0.3">
      <c r="A303" s="179"/>
      <c r="B303" s="27" t="s">
        <v>16</v>
      </c>
      <c r="C303" s="27"/>
      <c r="D303" s="27" t="s">
        <v>17</v>
      </c>
      <c r="E303" s="262"/>
      <c r="F303" s="20"/>
      <c r="G303" s="11">
        <f>G304</f>
        <v>100000</v>
      </c>
      <c r="H303" s="34">
        <f>H304</f>
        <v>100000</v>
      </c>
    </row>
    <row r="304" spans="1:8" x14ac:dyDescent="0.3">
      <c r="A304" s="179"/>
      <c r="B304" s="20"/>
      <c r="C304" s="20" t="s">
        <v>21</v>
      </c>
      <c r="D304" s="20" t="s">
        <v>22</v>
      </c>
      <c r="E304" s="20"/>
      <c r="F304" s="20"/>
      <c r="G304" s="10">
        <v>100000</v>
      </c>
      <c r="H304" s="35">
        <v>100000</v>
      </c>
    </row>
    <row r="305" spans="1:8" x14ac:dyDescent="0.3">
      <c r="A305" s="179"/>
      <c r="B305" s="27" t="s">
        <v>33</v>
      </c>
      <c r="C305" s="27"/>
      <c r="D305" s="27" t="s">
        <v>34</v>
      </c>
      <c r="E305" s="27"/>
      <c r="F305" s="20"/>
      <c r="G305" s="11">
        <f>G306+G310+G311+G312</f>
        <v>9850000</v>
      </c>
      <c r="H305" s="34">
        <f>H306+H310+H311+H312</f>
        <v>12488858</v>
      </c>
    </row>
    <row r="306" spans="1:8" s="26" customFormat="1" x14ac:dyDescent="0.3">
      <c r="A306" s="179"/>
      <c r="B306" s="20"/>
      <c r="C306" s="20" t="s">
        <v>35</v>
      </c>
      <c r="D306" s="20" t="s">
        <v>36</v>
      </c>
      <c r="E306" s="20"/>
      <c r="F306" s="20"/>
      <c r="G306" s="10">
        <f>G307+G308+G309</f>
        <v>1200000</v>
      </c>
      <c r="H306" s="35">
        <f>H307+H308+H309</f>
        <v>1200000</v>
      </c>
    </row>
    <row r="307" spans="1:8" s="26" customFormat="1" x14ac:dyDescent="0.3">
      <c r="A307" s="179"/>
      <c r="B307" s="20"/>
      <c r="C307" s="20"/>
      <c r="D307" s="20"/>
      <c r="E307" s="20" t="s">
        <v>37</v>
      </c>
      <c r="F307" s="20"/>
      <c r="G307" s="10">
        <v>600000</v>
      </c>
      <c r="H307" s="35">
        <v>600000</v>
      </c>
    </row>
    <row r="308" spans="1:8" s="45" customFormat="1" x14ac:dyDescent="0.3">
      <c r="A308" s="179"/>
      <c r="B308" s="20"/>
      <c r="C308" s="20"/>
      <c r="D308" s="20"/>
      <c r="E308" s="20" t="s">
        <v>417</v>
      </c>
      <c r="F308" s="20"/>
      <c r="G308" s="10">
        <v>200000</v>
      </c>
      <c r="H308" s="35">
        <v>200000</v>
      </c>
    </row>
    <row r="309" spans="1:8" s="45" customFormat="1" x14ac:dyDescent="0.3">
      <c r="A309" s="179"/>
      <c r="B309" s="20"/>
      <c r="C309" s="20"/>
      <c r="D309" s="20"/>
      <c r="E309" s="20" t="s">
        <v>38</v>
      </c>
      <c r="F309" s="20"/>
      <c r="G309" s="10">
        <v>400000</v>
      </c>
      <c r="H309" s="35">
        <v>400000</v>
      </c>
    </row>
    <row r="310" spans="1:8" s="26" customFormat="1" x14ac:dyDescent="0.3">
      <c r="A310" s="179"/>
      <c r="B310" s="20"/>
      <c r="C310" s="20" t="s">
        <v>134</v>
      </c>
      <c r="D310" s="20" t="s">
        <v>135</v>
      </c>
      <c r="E310" s="20"/>
      <c r="F310" s="20"/>
      <c r="G310" s="10">
        <v>8400000</v>
      </c>
      <c r="H310" s="35">
        <v>11038858</v>
      </c>
    </row>
    <row r="311" spans="1:8" s="26" customFormat="1" x14ac:dyDescent="0.3">
      <c r="A311" s="179"/>
      <c r="B311" s="20"/>
      <c r="C311" s="20" t="s">
        <v>40</v>
      </c>
      <c r="D311" s="20" t="s">
        <v>41</v>
      </c>
      <c r="E311" s="20"/>
      <c r="F311" s="20"/>
      <c r="G311" s="10">
        <v>100000</v>
      </c>
      <c r="H311" s="35">
        <v>100000</v>
      </c>
    </row>
    <row r="312" spans="1:8" s="26" customFormat="1" x14ac:dyDescent="0.3">
      <c r="A312" s="181"/>
      <c r="B312" s="17"/>
      <c r="C312" s="20" t="s">
        <v>42</v>
      </c>
      <c r="D312" s="20" t="s">
        <v>43</v>
      </c>
      <c r="E312" s="20"/>
      <c r="F312" s="10"/>
      <c r="G312" s="10">
        <f>G313</f>
        <v>150000</v>
      </c>
      <c r="H312" s="35">
        <f>H313</f>
        <v>150000</v>
      </c>
    </row>
    <row r="313" spans="1:8" s="26" customFormat="1" x14ac:dyDescent="0.3">
      <c r="A313" s="181"/>
      <c r="B313" s="20"/>
      <c r="C313" s="20"/>
      <c r="D313" s="17"/>
      <c r="E313" s="279" t="s">
        <v>44</v>
      </c>
      <c r="F313" s="10"/>
      <c r="G313" s="10">
        <v>150000</v>
      </c>
      <c r="H313" s="35">
        <v>150000</v>
      </c>
    </row>
    <row r="314" spans="1:8" s="26" customFormat="1" x14ac:dyDescent="0.3">
      <c r="A314" s="179"/>
      <c r="B314" s="27" t="s">
        <v>46</v>
      </c>
      <c r="C314" s="27"/>
      <c r="D314" s="27" t="s">
        <v>47</v>
      </c>
      <c r="E314" s="27"/>
      <c r="F314" s="20"/>
      <c r="G314" s="11">
        <f>SUM(G315:G315)</f>
        <v>2400000</v>
      </c>
      <c r="H314" s="34">
        <f>SUM(H315:H315)</f>
        <v>2400000</v>
      </c>
    </row>
    <row r="315" spans="1:8" s="26" customFormat="1" x14ac:dyDescent="0.3">
      <c r="A315" s="179"/>
      <c r="B315" s="20"/>
      <c r="C315" s="20" t="s">
        <v>48</v>
      </c>
      <c r="D315" s="20" t="s">
        <v>49</v>
      </c>
      <c r="E315" s="20"/>
      <c r="F315" s="20"/>
      <c r="G315" s="10">
        <v>2400000</v>
      </c>
      <c r="H315" s="35">
        <v>2400000</v>
      </c>
    </row>
    <row r="316" spans="1:8" s="26" customFormat="1" x14ac:dyDescent="0.3">
      <c r="A316" s="413" t="s">
        <v>235</v>
      </c>
      <c r="B316" s="414"/>
      <c r="C316" s="414"/>
      <c r="D316" s="414"/>
      <c r="E316" s="414"/>
      <c r="F316" s="280">
        <v>1</v>
      </c>
      <c r="G316" s="32">
        <f>G317+G322+G325</f>
        <v>5214030</v>
      </c>
      <c r="H316" s="293">
        <f>H317+H322+H325</f>
        <v>5944030</v>
      </c>
    </row>
    <row r="317" spans="1:8" s="26" customFormat="1" x14ac:dyDescent="0.3">
      <c r="A317" s="305" t="s">
        <v>5</v>
      </c>
      <c r="B317" s="27"/>
      <c r="C317" s="27" t="s">
        <v>6</v>
      </c>
      <c r="D317" s="27"/>
      <c r="E317" s="20"/>
      <c r="F317" s="11"/>
      <c r="G317" s="11">
        <f>G318</f>
        <v>3346000</v>
      </c>
      <c r="H317" s="34">
        <f>H318</f>
        <v>3346000</v>
      </c>
    </row>
    <row r="318" spans="1:8" s="26" customFormat="1" x14ac:dyDescent="0.3">
      <c r="A318" s="305"/>
      <c r="B318" s="27" t="s">
        <v>89</v>
      </c>
      <c r="C318" s="27"/>
      <c r="D318" s="27" t="s">
        <v>90</v>
      </c>
      <c r="E318" s="20"/>
      <c r="F318" s="11"/>
      <c r="G318" s="11">
        <f>G319+G320+G321</f>
        <v>3346000</v>
      </c>
      <c r="H318" s="34">
        <f>H319+H320+H321</f>
        <v>3346000</v>
      </c>
    </row>
    <row r="319" spans="1:8" s="26" customFormat="1" x14ac:dyDescent="0.3">
      <c r="A319" s="181"/>
      <c r="B319" s="17"/>
      <c r="C319" s="20" t="s">
        <v>91</v>
      </c>
      <c r="D319" s="20" t="s">
        <v>92</v>
      </c>
      <c r="E319" s="20"/>
      <c r="F319" s="10"/>
      <c r="G319" s="10">
        <v>3000000</v>
      </c>
      <c r="H319" s="35">
        <v>3000000</v>
      </c>
    </row>
    <row r="320" spans="1:8" s="26" customFormat="1" x14ac:dyDescent="0.3">
      <c r="A320" s="181"/>
      <c r="B320" s="17"/>
      <c r="C320" s="20" t="s">
        <v>93</v>
      </c>
      <c r="D320" s="20" t="s">
        <v>159</v>
      </c>
      <c r="E320" s="20"/>
      <c r="F320" s="10"/>
      <c r="G320" s="10">
        <v>250000</v>
      </c>
      <c r="H320" s="35">
        <v>250000</v>
      </c>
    </row>
    <row r="321" spans="1:8" s="26" customFormat="1" x14ac:dyDescent="0.3">
      <c r="A321" s="181"/>
      <c r="B321" s="17"/>
      <c r="C321" s="20" t="s">
        <v>160</v>
      </c>
      <c r="D321" s="20" t="s">
        <v>110</v>
      </c>
      <c r="E321" s="20"/>
      <c r="F321" s="10"/>
      <c r="G321" s="10">
        <v>96000</v>
      </c>
      <c r="H321" s="35">
        <v>96000</v>
      </c>
    </row>
    <row r="322" spans="1:8" s="26" customFormat="1" x14ac:dyDescent="0.3">
      <c r="A322" s="305" t="s">
        <v>11</v>
      </c>
      <c r="B322" s="27"/>
      <c r="C322" s="262" t="s">
        <v>12</v>
      </c>
      <c r="D322" s="258"/>
      <c r="E322" s="258"/>
      <c r="F322" s="11"/>
      <c r="G322" s="11">
        <f>G323+G324</f>
        <v>533030</v>
      </c>
      <c r="H322" s="34">
        <f>H323+H324</f>
        <v>533030</v>
      </c>
    </row>
    <row r="323" spans="1:8" s="26" customFormat="1" x14ac:dyDescent="0.3">
      <c r="A323" s="181"/>
      <c r="B323" s="20"/>
      <c r="C323" s="279" t="s">
        <v>13</v>
      </c>
      <c r="D323" s="20"/>
      <c r="E323" s="20"/>
      <c r="F323" s="10"/>
      <c r="G323" s="10">
        <v>518630</v>
      </c>
      <c r="H323" s="35">
        <v>518630</v>
      </c>
    </row>
    <row r="324" spans="1:8" s="26" customFormat="1" x14ac:dyDescent="0.3">
      <c r="A324" s="181"/>
      <c r="B324" s="20"/>
      <c r="C324" s="279" t="s">
        <v>113</v>
      </c>
      <c r="D324" s="20"/>
      <c r="E324" s="20"/>
      <c r="F324" s="10"/>
      <c r="G324" s="10">
        <v>14400</v>
      </c>
      <c r="H324" s="35">
        <v>14400</v>
      </c>
    </row>
    <row r="325" spans="1:8" s="26" customFormat="1" x14ac:dyDescent="0.3">
      <c r="A325" s="305" t="s">
        <v>14</v>
      </c>
      <c r="B325" s="27"/>
      <c r="C325" s="27" t="s">
        <v>15</v>
      </c>
      <c r="D325" s="27"/>
      <c r="E325" s="20"/>
      <c r="F325" s="11"/>
      <c r="G325" s="11">
        <f>G326+G332+G335+G339</f>
        <v>1335000</v>
      </c>
      <c r="H325" s="34">
        <f>H326+H332+H335+H339</f>
        <v>2065000</v>
      </c>
    </row>
    <row r="326" spans="1:8" s="26" customFormat="1" x14ac:dyDescent="0.3">
      <c r="A326" s="179"/>
      <c r="B326" s="27" t="s">
        <v>16</v>
      </c>
      <c r="C326" s="27"/>
      <c r="D326" s="262" t="s">
        <v>17</v>
      </c>
      <c r="E326" s="20"/>
      <c r="F326" s="11"/>
      <c r="G326" s="11">
        <f>G327</f>
        <v>535000</v>
      </c>
      <c r="H326" s="34">
        <f>H327</f>
        <v>885000</v>
      </c>
    </row>
    <row r="327" spans="1:8" s="26" customFormat="1" x14ac:dyDescent="0.3">
      <c r="A327" s="181"/>
      <c r="B327" s="17"/>
      <c r="C327" s="20" t="s">
        <v>21</v>
      </c>
      <c r="D327" s="20" t="s">
        <v>22</v>
      </c>
      <c r="E327" s="20"/>
      <c r="F327" s="10"/>
      <c r="G327" s="10">
        <f>SUM(G328:G331)</f>
        <v>535000</v>
      </c>
      <c r="H327" s="35">
        <f>SUM(H328:H331)</f>
        <v>885000</v>
      </c>
    </row>
    <row r="328" spans="1:8" s="26" customFormat="1" x14ac:dyDescent="0.3">
      <c r="A328" s="305"/>
      <c r="B328" s="27"/>
      <c r="C328" s="27"/>
      <c r="D328" s="17"/>
      <c r="E328" s="279" t="s">
        <v>23</v>
      </c>
      <c r="F328" s="10"/>
      <c r="G328" s="10">
        <v>10000</v>
      </c>
      <c r="H328" s="35">
        <v>10000</v>
      </c>
    </row>
    <row r="329" spans="1:8" s="26" customFormat="1" x14ac:dyDescent="0.3">
      <c r="A329" s="305"/>
      <c r="B329" s="27"/>
      <c r="C329" s="27"/>
      <c r="D329" s="17"/>
      <c r="E329" s="279" t="s">
        <v>127</v>
      </c>
      <c r="F329" s="10"/>
      <c r="G329" s="10">
        <v>25000</v>
      </c>
      <c r="H329" s="35">
        <v>25000</v>
      </c>
    </row>
    <row r="330" spans="1:8" s="26" customFormat="1" x14ac:dyDescent="0.3">
      <c r="A330" s="305"/>
      <c r="B330" s="27"/>
      <c r="C330" s="27"/>
      <c r="D330" s="17"/>
      <c r="E330" s="279" t="s">
        <v>161</v>
      </c>
      <c r="F330" s="10"/>
      <c r="G330" s="10">
        <v>100000</v>
      </c>
      <c r="H330" s="35">
        <v>100000</v>
      </c>
    </row>
    <row r="331" spans="1:8" s="26" customFormat="1" x14ac:dyDescent="0.3">
      <c r="A331" s="305"/>
      <c r="B331" s="27"/>
      <c r="C331" s="27"/>
      <c r="D331" s="17"/>
      <c r="E331" s="279" t="s">
        <v>162</v>
      </c>
      <c r="F331" s="10"/>
      <c r="G331" s="10">
        <v>400000</v>
      </c>
      <c r="H331" s="35">
        <v>750000</v>
      </c>
    </row>
    <row r="332" spans="1:8" s="26" customFormat="1" x14ac:dyDescent="0.3">
      <c r="A332" s="179"/>
      <c r="B332" s="27" t="s">
        <v>26</v>
      </c>
      <c r="C332" s="27"/>
      <c r="D332" s="27" t="s">
        <v>27</v>
      </c>
      <c r="E332" s="20"/>
      <c r="F332" s="11"/>
      <c r="G332" s="11">
        <f>G333</f>
        <v>30000</v>
      </c>
      <c r="H332" s="34">
        <f>H333</f>
        <v>30000</v>
      </c>
    </row>
    <row r="333" spans="1:8" s="26" customFormat="1" x14ac:dyDescent="0.3">
      <c r="A333" s="181"/>
      <c r="B333" s="17"/>
      <c r="C333" s="20" t="s">
        <v>30</v>
      </c>
      <c r="D333" s="20" t="s">
        <v>31</v>
      </c>
      <c r="E333" s="20"/>
      <c r="F333" s="10"/>
      <c r="G333" s="10">
        <f>SUM(G334)</f>
        <v>30000</v>
      </c>
      <c r="H333" s="35">
        <f>SUM(H334)</f>
        <v>30000</v>
      </c>
    </row>
    <row r="334" spans="1:8" x14ac:dyDescent="0.3">
      <c r="A334" s="181"/>
      <c r="B334" s="20"/>
      <c r="C334" s="20"/>
      <c r="D334" s="17"/>
      <c r="E334" s="279" t="s">
        <v>32</v>
      </c>
      <c r="F334" s="10"/>
      <c r="G334" s="10">
        <v>30000</v>
      </c>
      <c r="H334" s="35">
        <v>30000</v>
      </c>
    </row>
    <row r="335" spans="1:8" x14ac:dyDescent="0.3">
      <c r="A335" s="179"/>
      <c r="B335" s="27" t="s">
        <v>33</v>
      </c>
      <c r="C335" s="17"/>
      <c r="D335" s="27" t="s">
        <v>34</v>
      </c>
      <c r="E335" s="20"/>
      <c r="F335" s="11"/>
      <c r="G335" s="11">
        <f>G336+G337</f>
        <v>220000</v>
      </c>
      <c r="H335" s="34">
        <f>H336+H337</f>
        <v>900000</v>
      </c>
    </row>
    <row r="336" spans="1:8" x14ac:dyDescent="0.3">
      <c r="A336" s="180"/>
      <c r="B336" s="17"/>
      <c r="C336" s="20" t="s">
        <v>40</v>
      </c>
      <c r="D336" s="20" t="s">
        <v>41</v>
      </c>
      <c r="E336" s="20"/>
      <c r="F336" s="10"/>
      <c r="G336" s="10">
        <v>100000</v>
      </c>
      <c r="H336" s="35">
        <v>100000</v>
      </c>
    </row>
    <row r="337" spans="1:8" x14ac:dyDescent="0.3">
      <c r="A337" s="181"/>
      <c r="B337" s="17"/>
      <c r="C337" s="20" t="s">
        <v>42</v>
      </c>
      <c r="D337" s="20" t="s">
        <v>43</v>
      </c>
      <c r="E337" s="20"/>
      <c r="F337" s="10"/>
      <c r="G337" s="10">
        <f>SUM(G338)</f>
        <v>120000</v>
      </c>
      <c r="H337" s="35">
        <f>SUM(H338)</f>
        <v>800000</v>
      </c>
    </row>
    <row r="338" spans="1:8" x14ac:dyDescent="0.3">
      <c r="A338" s="181"/>
      <c r="B338" s="20"/>
      <c r="C338" s="20"/>
      <c r="D338" s="17"/>
      <c r="E338" s="279" t="s">
        <v>44</v>
      </c>
      <c r="F338" s="10"/>
      <c r="G338" s="10">
        <v>120000</v>
      </c>
      <c r="H338" s="35">
        <v>800000</v>
      </c>
    </row>
    <row r="339" spans="1:8" x14ac:dyDescent="0.3">
      <c r="A339" s="179"/>
      <c r="B339" s="27" t="s">
        <v>46</v>
      </c>
      <c r="C339" s="17"/>
      <c r="D339" s="27" t="s">
        <v>47</v>
      </c>
      <c r="E339" s="20"/>
      <c r="F339" s="11"/>
      <c r="G339" s="11">
        <f>SUM(G340:G341)</f>
        <v>550000</v>
      </c>
      <c r="H339" s="34">
        <f>SUM(H340:H341)</f>
        <v>250000</v>
      </c>
    </row>
    <row r="340" spans="1:8" x14ac:dyDescent="0.3">
      <c r="A340" s="181"/>
      <c r="B340" s="17"/>
      <c r="C340" s="20" t="s">
        <v>48</v>
      </c>
      <c r="D340" s="20" t="s">
        <v>49</v>
      </c>
      <c r="E340" s="20"/>
      <c r="F340" s="10"/>
      <c r="G340" s="10">
        <v>250000</v>
      </c>
      <c r="H340" s="35">
        <v>250000</v>
      </c>
    </row>
    <row r="341" spans="1:8" x14ac:dyDescent="0.3">
      <c r="A341" s="181"/>
      <c r="B341" s="17"/>
      <c r="C341" s="20" t="s">
        <v>50</v>
      </c>
      <c r="D341" s="20" t="s">
        <v>163</v>
      </c>
      <c r="E341" s="20"/>
      <c r="F341" s="10"/>
      <c r="G341" s="10">
        <v>300000</v>
      </c>
      <c r="H341" s="35">
        <v>0</v>
      </c>
    </row>
    <row r="342" spans="1:8" x14ac:dyDescent="0.3">
      <c r="A342" s="286" t="s">
        <v>138</v>
      </c>
      <c r="B342" s="272"/>
      <c r="C342" s="272"/>
      <c r="D342" s="272"/>
      <c r="E342" s="272"/>
      <c r="F342" s="266"/>
      <c r="G342" s="19">
        <f t="shared" ref="G342:H343" si="10">G343</f>
        <v>2100000</v>
      </c>
      <c r="H342" s="299">
        <f t="shared" si="10"/>
        <v>2100000</v>
      </c>
    </row>
    <row r="343" spans="1:8" x14ac:dyDescent="0.3">
      <c r="A343" s="288" t="s">
        <v>136</v>
      </c>
      <c r="B343" s="20"/>
      <c r="C343" s="27" t="s">
        <v>137</v>
      </c>
      <c r="D343" s="27"/>
      <c r="E343" s="27"/>
      <c r="F343" s="20"/>
      <c r="G343" s="11">
        <f t="shared" si="10"/>
        <v>2100000</v>
      </c>
      <c r="H343" s="34">
        <f t="shared" si="10"/>
        <v>2100000</v>
      </c>
    </row>
    <row r="344" spans="1:8" x14ac:dyDescent="0.3">
      <c r="A344" s="179"/>
      <c r="B344" s="27" t="s">
        <v>139</v>
      </c>
      <c r="C344" s="27"/>
      <c r="D344" s="27" t="s">
        <v>140</v>
      </c>
      <c r="E344" s="27"/>
      <c r="F344" s="20"/>
      <c r="G344" s="11">
        <f>G345</f>
        <v>2100000</v>
      </c>
      <c r="H344" s="34">
        <f>H345</f>
        <v>2100000</v>
      </c>
    </row>
    <row r="345" spans="1:8" s="26" customFormat="1" x14ac:dyDescent="0.3">
      <c r="A345" s="179"/>
      <c r="B345" s="27"/>
      <c r="C345" s="27"/>
      <c r="D345" s="27"/>
      <c r="E345" s="27" t="s">
        <v>141</v>
      </c>
      <c r="F345" s="20"/>
      <c r="G345" s="11">
        <f>SUM(G346:G351)</f>
        <v>2100000</v>
      </c>
      <c r="H345" s="34">
        <f>SUM(H346:H351)</f>
        <v>2100000</v>
      </c>
    </row>
    <row r="346" spans="1:8" s="26" customFormat="1" x14ac:dyDescent="0.3">
      <c r="A346" s="179"/>
      <c r="B346" s="20"/>
      <c r="C346" s="20"/>
      <c r="D346" s="20"/>
      <c r="E346" s="20" t="s">
        <v>142</v>
      </c>
      <c r="F346" s="20"/>
      <c r="G346" s="10">
        <v>200000</v>
      </c>
      <c r="H346" s="35">
        <v>200000</v>
      </c>
    </row>
    <row r="347" spans="1:8" s="26" customFormat="1" x14ac:dyDescent="0.3">
      <c r="A347" s="179"/>
      <c r="B347" s="20"/>
      <c r="C347" s="20"/>
      <c r="D347" s="20"/>
      <c r="E347" s="20" t="s">
        <v>143</v>
      </c>
      <c r="F347" s="20"/>
      <c r="G347" s="10">
        <v>300000</v>
      </c>
      <c r="H347" s="35">
        <v>300000</v>
      </c>
    </row>
    <row r="348" spans="1:8" s="26" customFormat="1" x14ac:dyDescent="0.3">
      <c r="A348" s="179"/>
      <c r="B348" s="20"/>
      <c r="C348" s="20"/>
      <c r="D348" s="20"/>
      <c r="E348" s="20" t="s">
        <v>144</v>
      </c>
      <c r="F348" s="20"/>
      <c r="G348" s="10">
        <v>1100000</v>
      </c>
      <c r="H348" s="35">
        <v>1100000</v>
      </c>
    </row>
    <row r="349" spans="1:8" x14ac:dyDescent="0.3">
      <c r="A349" s="179"/>
      <c r="B349" s="20"/>
      <c r="C349" s="20"/>
      <c r="D349" s="20"/>
      <c r="E349" s="20" t="s">
        <v>145</v>
      </c>
      <c r="F349" s="20"/>
      <c r="G349" s="10">
        <v>200000</v>
      </c>
      <c r="H349" s="35">
        <v>200000</v>
      </c>
    </row>
    <row r="350" spans="1:8" x14ac:dyDescent="0.3">
      <c r="A350" s="179"/>
      <c r="B350" s="20"/>
      <c r="C350" s="20"/>
      <c r="D350" s="20"/>
      <c r="E350" s="20" t="s">
        <v>146</v>
      </c>
      <c r="F350" s="20"/>
      <c r="G350" s="10">
        <v>200000</v>
      </c>
      <c r="H350" s="35">
        <v>200000</v>
      </c>
    </row>
    <row r="351" spans="1:8" x14ac:dyDescent="0.3">
      <c r="A351" s="179"/>
      <c r="B351" s="20"/>
      <c r="C351" s="20"/>
      <c r="D351" s="20"/>
      <c r="E351" s="20" t="s">
        <v>147</v>
      </c>
      <c r="F351" s="20"/>
      <c r="G351" s="10">
        <v>100000</v>
      </c>
      <c r="H351" s="35">
        <v>100000</v>
      </c>
    </row>
    <row r="352" spans="1:8" x14ac:dyDescent="0.3">
      <c r="A352" s="306" t="s">
        <v>149</v>
      </c>
      <c r="B352" s="281"/>
      <c r="C352" s="281"/>
      <c r="D352" s="281"/>
      <c r="E352" s="281"/>
      <c r="F352" s="282"/>
      <c r="G352" s="283">
        <f>+G356+G353</f>
        <v>1200000</v>
      </c>
      <c r="H352" s="283">
        <f>+H356+H353</f>
        <v>1962000</v>
      </c>
    </row>
    <row r="353" spans="1:8" s="45" customFormat="1" x14ac:dyDescent="0.3">
      <c r="A353" s="305" t="s">
        <v>14</v>
      </c>
      <c r="B353" s="27"/>
      <c r="C353" s="27" t="s">
        <v>15</v>
      </c>
      <c r="D353" s="27"/>
      <c r="E353" s="20"/>
      <c r="F353" s="316"/>
      <c r="G353" s="317">
        <f>G354</f>
        <v>0</v>
      </c>
      <c r="H353" s="317">
        <f>H354</f>
        <v>762000</v>
      </c>
    </row>
    <row r="354" spans="1:8" s="45" customFormat="1" x14ac:dyDescent="0.3">
      <c r="A354" s="179"/>
      <c r="B354" s="27" t="s">
        <v>16</v>
      </c>
      <c r="C354" s="27"/>
      <c r="D354" s="262" t="s">
        <v>17</v>
      </c>
      <c r="E354" s="20"/>
      <c r="F354" s="316"/>
      <c r="G354" s="317">
        <f>G355</f>
        <v>0</v>
      </c>
      <c r="H354" s="317">
        <f>H355</f>
        <v>762000</v>
      </c>
    </row>
    <row r="355" spans="1:8" s="45" customFormat="1" x14ac:dyDescent="0.3">
      <c r="A355" s="181"/>
      <c r="B355" s="17"/>
      <c r="C355" s="20" t="s">
        <v>21</v>
      </c>
      <c r="D355" s="20" t="s">
        <v>437</v>
      </c>
      <c r="E355" s="20"/>
      <c r="F355" s="316"/>
      <c r="G355" s="318">
        <v>0</v>
      </c>
      <c r="H355" s="318">
        <v>762000</v>
      </c>
    </row>
    <row r="356" spans="1:8" x14ac:dyDescent="0.3">
      <c r="A356" s="288" t="s">
        <v>136</v>
      </c>
      <c r="B356" s="20"/>
      <c r="C356" s="27" t="s">
        <v>137</v>
      </c>
      <c r="D356" s="27"/>
      <c r="E356" s="27"/>
      <c r="F356" s="20"/>
      <c r="G356" s="31">
        <f t="shared" ref="G356:H358" si="11">G357</f>
        <v>1200000</v>
      </c>
      <c r="H356" s="307">
        <f t="shared" si="11"/>
        <v>1200000</v>
      </c>
    </row>
    <row r="357" spans="1:8" x14ac:dyDescent="0.3">
      <c r="A357" s="182"/>
      <c r="B357" s="27" t="s">
        <v>139</v>
      </c>
      <c r="C357" s="27"/>
      <c r="D357" s="27" t="s">
        <v>140</v>
      </c>
      <c r="E357" s="27"/>
      <c r="F357" s="20"/>
      <c r="G357" s="31">
        <f t="shared" si="11"/>
        <v>1200000</v>
      </c>
      <c r="H357" s="307">
        <f t="shared" si="11"/>
        <v>1200000</v>
      </c>
    </row>
    <row r="358" spans="1:8" x14ac:dyDescent="0.3">
      <c r="A358" s="182"/>
      <c r="B358" s="28"/>
      <c r="C358" s="28"/>
      <c r="D358" s="27" t="s">
        <v>141</v>
      </c>
      <c r="E358" s="28"/>
      <c r="F358" s="29"/>
      <c r="G358" s="31">
        <f t="shared" si="11"/>
        <v>1200000</v>
      </c>
      <c r="H358" s="307">
        <f t="shared" si="11"/>
        <v>1200000</v>
      </c>
    </row>
    <row r="359" spans="1:8" x14ac:dyDescent="0.3">
      <c r="A359" s="182"/>
      <c r="B359" s="28"/>
      <c r="C359" s="28"/>
      <c r="D359" s="28"/>
      <c r="E359" s="20" t="s">
        <v>148</v>
      </c>
      <c r="F359" s="20"/>
      <c r="G359" s="30">
        <v>1200000</v>
      </c>
      <c r="H359" s="308">
        <v>1200000</v>
      </c>
    </row>
    <row r="360" spans="1:8" x14ac:dyDescent="0.3">
      <c r="A360" s="309"/>
      <c r="B360" s="266"/>
      <c r="C360" s="272" t="s">
        <v>150</v>
      </c>
      <c r="D360" s="272"/>
      <c r="E360" s="272"/>
      <c r="F360" s="273"/>
      <c r="G360" s="299">
        <f>G9+G77+G104+G111+G133+G140+G178+G210+G223+G231+G293+G342+G127+G352+G97+G316+G260+G273+G93+G174</f>
        <v>173046052</v>
      </c>
      <c r="H360" s="299">
        <f>H9+H77+H104+H111+H133+H140+H178+H210+H223+H231+H293+H342+H127+H352+H97+H316+H260+H273+H93+H174</f>
        <v>258376875</v>
      </c>
    </row>
    <row r="361" spans="1:8" x14ac:dyDescent="0.3">
      <c r="A361" s="183"/>
      <c r="B361" s="23"/>
      <c r="C361" s="23"/>
      <c r="D361" s="23"/>
      <c r="E361" s="23"/>
      <c r="F361" s="23"/>
      <c r="G361" s="24"/>
      <c r="H361" s="310"/>
    </row>
    <row r="362" spans="1:8" x14ac:dyDescent="0.3">
      <c r="A362" s="184" t="s">
        <v>5</v>
      </c>
      <c r="B362" s="25"/>
      <c r="C362" s="25" t="s">
        <v>6</v>
      </c>
      <c r="D362" s="25"/>
      <c r="E362" s="25"/>
      <c r="F362" s="25"/>
      <c r="G362" s="21">
        <f>G10+G105+G141+G179+G232+G317+G294</f>
        <v>31340855</v>
      </c>
      <c r="H362" s="311">
        <f>H10+H105+H141+H179+H232+H317+H294+H274</f>
        <v>31984198</v>
      </c>
    </row>
    <row r="363" spans="1:8" x14ac:dyDescent="0.3">
      <c r="A363" s="184" t="s">
        <v>11</v>
      </c>
      <c r="B363" s="25"/>
      <c r="C363" s="25" t="s">
        <v>12</v>
      </c>
      <c r="D363" s="284"/>
      <c r="E363" s="284"/>
      <c r="F363" s="25"/>
      <c r="G363" s="21">
        <f>G16+G109+G147+G185+G236+G322+G300</f>
        <v>4830382</v>
      </c>
      <c r="H363" s="311">
        <f>H16+H109+H147+H185+H236+H322+H300+H277</f>
        <v>4877034</v>
      </c>
    </row>
    <row r="364" spans="1:8" x14ac:dyDescent="0.3">
      <c r="A364" s="184" t="s">
        <v>14</v>
      </c>
      <c r="B364" s="25"/>
      <c r="C364" s="25" t="s">
        <v>15</v>
      </c>
      <c r="D364" s="25"/>
      <c r="E364" s="25"/>
      <c r="F364" s="25"/>
      <c r="G364" s="21">
        <f>G18+G78+G112+G134+G149+G188+G211+G238+G302+G224+G128+G325+G261+G279+G353</f>
        <v>36745700</v>
      </c>
      <c r="H364" s="21">
        <f>H18+H78+H112+H134+H149+H188+H211+H238+H302+H224+H128+H325+H261+H279+H353</f>
        <v>42777024</v>
      </c>
    </row>
    <row r="365" spans="1:8" x14ac:dyDescent="0.3">
      <c r="A365" s="184" t="s">
        <v>136</v>
      </c>
      <c r="B365" s="25"/>
      <c r="C365" s="25" t="s">
        <v>137</v>
      </c>
      <c r="D365" s="25"/>
      <c r="E365" s="25"/>
      <c r="F365" s="25"/>
      <c r="G365" s="21">
        <f>G343+G356</f>
        <v>3300000</v>
      </c>
      <c r="H365" s="311">
        <f>H343+H356</f>
        <v>3300000</v>
      </c>
    </row>
    <row r="366" spans="1:8" x14ac:dyDescent="0.3">
      <c r="A366" s="184" t="s">
        <v>53</v>
      </c>
      <c r="B366" s="25"/>
      <c r="C366" s="25" t="s">
        <v>54</v>
      </c>
      <c r="D366" s="25"/>
      <c r="E366" s="25"/>
      <c r="F366" s="285"/>
      <c r="G366" s="21">
        <f>G45+G97</f>
        <v>69251786</v>
      </c>
      <c r="H366" s="311">
        <f>H45+H97</f>
        <v>135770391</v>
      </c>
    </row>
    <row r="367" spans="1:8" x14ac:dyDescent="0.3">
      <c r="A367" s="184" t="s">
        <v>73</v>
      </c>
      <c r="B367" s="25"/>
      <c r="C367" s="398" t="s">
        <v>74</v>
      </c>
      <c r="D367" s="398"/>
      <c r="E367" s="398"/>
      <c r="F367" s="25"/>
      <c r="G367" s="21">
        <f>G67+G168+G288+G119+G175</f>
        <v>19075712</v>
      </c>
      <c r="H367" s="21">
        <f>H67+H168+H288+H119+H175</f>
        <v>20607921</v>
      </c>
    </row>
    <row r="368" spans="1:8" x14ac:dyDescent="0.3">
      <c r="A368" s="184" t="s">
        <v>131</v>
      </c>
      <c r="B368" s="25"/>
      <c r="C368" s="398" t="s">
        <v>151</v>
      </c>
      <c r="D368" s="398"/>
      <c r="E368" s="398"/>
      <c r="F368" s="25"/>
      <c r="G368" s="21">
        <f>G122+G71+G270</f>
        <v>6000000</v>
      </c>
      <c r="H368" s="311">
        <f>H122+H71+H270</f>
        <v>6270000</v>
      </c>
    </row>
    <row r="369" spans="1:8" x14ac:dyDescent="0.3">
      <c r="A369" s="184" t="s">
        <v>152</v>
      </c>
      <c r="B369" s="25"/>
      <c r="C369" s="25" t="s">
        <v>153</v>
      </c>
      <c r="D369" s="25"/>
      <c r="E369" s="25"/>
      <c r="F369" s="285"/>
      <c r="G369" s="21">
        <f>G291</f>
        <v>0</v>
      </c>
      <c r="H369" s="21">
        <f>H291+H74</f>
        <v>9305286</v>
      </c>
    </row>
    <row r="370" spans="1:8" x14ac:dyDescent="0.3">
      <c r="A370" s="184" t="s">
        <v>79</v>
      </c>
      <c r="B370" s="25"/>
      <c r="C370" s="25" t="s">
        <v>80</v>
      </c>
      <c r="D370" s="25"/>
      <c r="E370" s="25"/>
      <c r="F370" s="25"/>
      <c r="G370" s="21">
        <f>G94</f>
        <v>2501617</v>
      </c>
      <c r="H370" s="311">
        <f>H94</f>
        <v>3485021</v>
      </c>
    </row>
    <row r="371" spans="1:8" ht="15" thickBot="1" x14ac:dyDescent="0.35">
      <c r="A371" s="185"/>
      <c r="B371" s="186"/>
      <c r="C371" s="186" t="s">
        <v>150</v>
      </c>
      <c r="D371" s="186"/>
      <c r="E371" s="186"/>
      <c r="F371" s="186"/>
      <c r="G371" s="187">
        <f>SUM(G362:G370)</f>
        <v>173046052</v>
      </c>
      <c r="H371" s="312">
        <f>SUM(H362:H370)</f>
        <v>258376875</v>
      </c>
    </row>
  </sheetData>
  <mergeCells count="14">
    <mergeCell ref="H7:H8"/>
    <mergeCell ref="C367:E367"/>
    <mergeCell ref="C368:E368"/>
    <mergeCell ref="A1:F1"/>
    <mergeCell ref="A4:G4"/>
    <mergeCell ref="A5:G5"/>
    <mergeCell ref="G7:G8"/>
    <mergeCell ref="A7:E8"/>
    <mergeCell ref="F7:F8"/>
    <mergeCell ref="A97:F97"/>
    <mergeCell ref="E254:F254"/>
    <mergeCell ref="A316:E316"/>
    <mergeCell ref="A2:H2"/>
    <mergeCell ref="A3:H3"/>
  </mergeCells>
  <pageMargins left="0.7" right="0.7" top="0.75" bottom="0.75" header="0.3" footer="0.3"/>
  <pageSetup paperSize="9" scale="72" orientation="portrait" r:id="rId1"/>
  <rowBreaks count="5" manualBreakCount="5">
    <brk id="65" max="16383" man="1"/>
    <brk id="135" max="16383" man="1"/>
    <brk id="204" max="16383" man="1"/>
    <brk id="269" min="3" max="7" man="1"/>
    <brk id="31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7" zoomScaleNormal="100" workbookViewId="0">
      <selection activeCell="C13" sqref="C13"/>
    </sheetView>
  </sheetViews>
  <sheetFormatPr defaultRowHeight="14.4" x14ac:dyDescent="0.3"/>
  <cols>
    <col min="1" max="1" width="6.88671875" customWidth="1"/>
    <col min="2" max="2" width="39.109375" customWidth="1"/>
    <col min="3" max="3" width="10.6640625" customWidth="1"/>
    <col min="4" max="4" width="10.5546875" customWidth="1"/>
    <col min="5" max="5" width="12.109375" customWidth="1"/>
    <col min="6" max="6" width="10.88671875" bestFit="1" customWidth="1"/>
    <col min="7" max="7" width="8.88671875" customWidth="1"/>
  </cols>
  <sheetData>
    <row r="1" spans="1:8" x14ac:dyDescent="0.3">
      <c r="A1" s="229"/>
      <c r="B1" s="349"/>
      <c r="C1" s="416"/>
      <c r="D1" s="416"/>
      <c r="E1" s="416"/>
      <c r="F1" s="416"/>
    </row>
    <row r="2" spans="1:8" x14ac:dyDescent="0.3">
      <c r="A2" s="229"/>
      <c r="B2" s="368" t="s">
        <v>467</v>
      </c>
      <c r="C2" s="416"/>
      <c r="D2" s="416"/>
      <c r="E2" s="416"/>
      <c r="F2" s="416"/>
    </row>
    <row r="3" spans="1:8" x14ac:dyDescent="0.3">
      <c r="A3" s="359" t="s">
        <v>0</v>
      </c>
      <c r="B3" s="401"/>
      <c r="C3" s="401"/>
      <c r="D3" s="401"/>
      <c r="E3" s="401"/>
      <c r="F3" s="401"/>
      <c r="G3" s="401"/>
      <c r="H3" s="401"/>
    </row>
    <row r="4" spans="1:8" x14ac:dyDescent="0.3">
      <c r="A4" s="359" t="s">
        <v>375</v>
      </c>
      <c r="B4" s="401"/>
      <c r="C4" s="401"/>
      <c r="D4" s="401"/>
      <c r="E4" s="401"/>
      <c r="F4" s="401"/>
      <c r="G4" s="401"/>
      <c r="H4" s="401"/>
    </row>
    <row r="5" spans="1:8" x14ac:dyDescent="0.3">
      <c r="A5" s="359" t="s">
        <v>248</v>
      </c>
      <c r="B5" s="401"/>
      <c r="C5" s="401"/>
      <c r="D5" s="401"/>
      <c r="E5" s="401"/>
      <c r="F5" s="401"/>
      <c r="G5" s="401"/>
      <c r="H5" s="401"/>
    </row>
    <row r="6" spans="1:8" x14ac:dyDescent="0.3">
      <c r="A6" s="229"/>
      <c r="B6" s="231"/>
      <c r="C6" s="415" t="s">
        <v>1</v>
      </c>
      <c r="D6" s="415"/>
      <c r="E6" s="415"/>
      <c r="F6" s="415"/>
    </row>
    <row r="7" spans="1:8" x14ac:dyDescent="0.3">
      <c r="A7" s="420" t="s">
        <v>272</v>
      </c>
      <c r="B7" s="423" t="s">
        <v>238</v>
      </c>
      <c r="C7" s="426" t="s">
        <v>273</v>
      </c>
      <c r="D7" s="426" t="s">
        <v>274</v>
      </c>
      <c r="E7" s="426" t="s">
        <v>299</v>
      </c>
      <c r="F7" s="417" t="s">
        <v>276</v>
      </c>
    </row>
    <row r="8" spans="1:8" x14ac:dyDescent="0.3">
      <c r="A8" s="421"/>
      <c r="B8" s="424"/>
      <c r="C8" s="427"/>
      <c r="D8" s="429"/>
      <c r="E8" s="427"/>
      <c r="F8" s="418"/>
    </row>
    <row r="9" spans="1:8" x14ac:dyDescent="0.3">
      <c r="A9" s="421"/>
      <c r="B9" s="424"/>
      <c r="C9" s="427"/>
      <c r="D9" s="429"/>
      <c r="E9" s="427"/>
      <c r="F9" s="418"/>
    </row>
    <row r="10" spans="1:8" x14ac:dyDescent="0.3">
      <c r="A10" s="422"/>
      <c r="B10" s="425"/>
      <c r="C10" s="428"/>
      <c r="D10" s="430"/>
      <c r="E10" s="428"/>
      <c r="F10" s="419"/>
    </row>
    <row r="11" spans="1:8" x14ac:dyDescent="0.3">
      <c r="A11" s="211">
        <v>1</v>
      </c>
      <c r="B11" s="47">
        <v>2</v>
      </c>
      <c r="C11" s="71">
        <v>3</v>
      </c>
      <c r="D11" s="71">
        <v>4</v>
      </c>
      <c r="E11" s="71">
        <v>5</v>
      </c>
      <c r="F11" s="212">
        <v>6</v>
      </c>
    </row>
    <row r="12" spans="1:8" ht="32.25" customHeight="1" x14ac:dyDescent="0.3">
      <c r="A12" s="213" t="s">
        <v>277</v>
      </c>
      <c r="B12" s="72" t="s">
        <v>300</v>
      </c>
      <c r="C12" s="73">
        <v>115689772</v>
      </c>
      <c r="D12" s="73">
        <v>2095360</v>
      </c>
      <c r="E12" s="74"/>
      <c r="F12" s="214">
        <f>SUM(C12:E12)</f>
        <v>117785132</v>
      </c>
    </row>
    <row r="13" spans="1:8" x14ac:dyDescent="0.3">
      <c r="A13" s="215" t="s">
        <v>281</v>
      </c>
      <c r="B13" s="75" t="s">
        <v>301</v>
      </c>
      <c r="C13" s="73">
        <v>1370000</v>
      </c>
      <c r="D13" s="76"/>
      <c r="E13" s="76"/>
      <c r="F13" s="214">
        <f t="shared" ref="F13:F31" si="0">SUM(C13:E13)</f>
        <v>1370000</v>
      </c>
    </row>
    <row r="14" spans="1:8" s="45" customFormat="1" ht="27" x14ac:dyDescent="0.3">
      <c r="A14" s="215" t="s">
        <v>283</v>
      </c>
      <c r="B14" s="237" t="s">
        <v>419</v>
      </c>
      <c r="C14" s="73">
        <v>3485021</v>
      </c>
      <c r="D14" s="76"/>
      <c r="E14" s="76"/>
      <c r="F14" s="214">
        <f t="shared" si="0"/>
        <v>3485021</v>
      </c>
    </row>
    <row r="15" spans="1:8" s="45" customFormat="1" x14ac:dyDescent="0.3">
      <c r="A15" s="215" t="s">
        <v>285</v>
      </c>
      <c r="B15" s="75" t="s">
        <v>319</v>
      </c>
      <c r="C15" s="73">
        <v>47652433</v>
      </c>
      <c r="D15" s="76"/>
      <c r="E15" s="76"/>
      <c r="F15" s="214">
        <f t="shared" si="0"/>
        <v>47652433</v>
      </c>
    </row>
    <row r="16" spans="1:8" x14ac:dyDescent="0.3">
      <c r="A16" s="215" t="s">
        <v>287</v>
      </c>
      <c r="B16" s="75" t="s">
        <v>288</v>
      </c>
      <c r="C16" s="77">
        <v>3680253</v>
      </c>
      <c r="D16" s="76"/>
      <c r="E16" s="76"/>
      <c r="F16" s="214">
        <f t="shared" si="0"/>
        <v>3680253</v>
      </c>
    </row>
    <row r="17" spans="1:6" ht="19.5" customHeight="1" x14ac:dyDescent="0.3">
      <c r="A17" s="215" t="s">
        <v>302</v>
      </c>
      <c r="B17" s="78" t="s">
        <v>303</v>
      </c>
      <c r="C17" s="77">
        <v>4785700</v>
      </c>
      <c r="D17" s="76"/>
      <c r="E17" s="76"/>
      <c r="F17" s="214">
        <f t="shared" si="0"/>
        <v>4785700</v>
      </c>
    </row>
    <row r="18" spans="1:6" x14ac:dyDescent="0.3">
      <c r="A18" s="215" t="s">
        <v>304</v>
      </c>
      <c r="B18" s="75" t="s">
        <v>305</v>
      </c>
      <c r="C18" s="77">
        <v>1059727</v>
      </c>
      <c r="D18" s="76"/>
      <c r="E18" s="76"/>
      <c r="F18" s="214">
        <f t="shared" si="0"/>
        <v>1059727</v>
      </c>
    </row>
    <row r="19" spans="1:6" x14ac:dyDescent="0.3">
      <c r="A19" s="215" t="s">
        <v>306</v>
      </c>
      <c r="B19" s="75" t="s">
        <v>307</v>
      </c>
      <c r="C19" s="77">
        <v>1780000</v>
      </c>
      <c r="D19" s="76"/>
      <c r="E19" s="76"/>
      <c r="F19" s="214">
        <f t="shared" si="0"/>
        <v>1780000</v>
      </c>
    </row>
    <row r="20" spans="1:6" ht="27.75" customHeight="1" x14ac:dyDescent="0.3">
      <c r="A20" s="215" t="s">
        <v>289</v>
      </c>
      <c r="B20" s="78" t="s">
        <v>290</v>
      </c>
      <c r="C20" s="77">
        <v>19997112</v>
      </c>
      <c r="D20" s="76"/>
      <c r="E20" s="76"/>
      <c r="F20" s="214">
        <f t="shared" si="0"/>
        <v>19997112</v>
      </c>
    </row>
    <row r="21" spans="1:6" s="45" customFormat="1" ht="27.75" customHeight="1" x14ac:dyDescent="0.3">
      <c r="A21" s="215" t="s">
        <v>435</v>
      </c>
      <c r="B21" s="237" t="s">
        <v>436</v>
      </c>
      <c r="C21" s="77">
        <v>1999997</v>
      </c>
      <c r="D21" s="76"/>
      <c r="E21" s="76"/>
      <c r="F21" s="214">
        <f t="shared" si="0"/>
        <v>1999997</v>
      </c>
    </row>
    <row r="22" spans="1:6" x14ac:dyDescent="0.3">
      <c r="A22" s="215" t="s">
        <v>291</v>
      </c>
      <c r="B22" s="75" t="s">
        <v>308</v>
      </c>
      <c r="C22" s="77">
        <v>8843530</v>
      </c>
      <c r="D22" s="76"/>
      <c r="E22" s="76"/>
      <c r="F22" s="214">
        <f t="shared" si="0"/>
        <v>8843530</v>
      </c>
    </row>
    <row r="23" spans="1:6" x14ac:dyDescent="0.3">
      <c r="A23" s="215" t="s">
        <v>309</v>
      </c>
      <c r="B23" s="75" t="s">
        <v>310</v>
      </c>
      <c r="C23" s="77">
        <v>765000</v>
      </c>
      <c r="D23" s="76"/>
      <c r="E23" s="76"/>
      <c r="F23" s="214">
        <f t="shared" si="0"/>
        <v>765000</v>
      </c>
    </row>
    <row r="24" spans="1:6" x14ac:dyDescent="0.3">
      <c r="A24" s="215" t="s">
        <v>311</v>
      </c>
      <c r="B24" s="75" t="s">
        <v>312</v>
      </c>
      <c r="C24" s="77">
        <v>25000</v>
      </c>
      <c r="D24" s="76"/>
      <c r="E24" s="76"/>
      <c r="F24" s="214">
        <f t="shared" si="0"/>
        <v>25000</v>
      </c>
    </row>
    <row r="25" spans="1:6" x14ac:dyDescent="0.3">
      <c r="A25" s="215" t="s">
        <v>293</v>
      </c>
      <c r="B25" s="75" t="s">
        <v>294</v>
      </c>
      <c r="C25" s="77">
        <v>8628381</v>
      </c>
      <c r="D25" s="76"/>
      <c r="E25" s="76"/>
      <c r="F25" s="214">
        <f t="shared" si="0"/>
        <v>8628381</v>
      </c>
    </row>
    <row r="26" spans="1:6" s="45" customFormat="1" x14ac:dyDescent="0.3">
      <c r="A26" s="216" t="s">
        <v>393</v>
      </c>
      <c r="B26" s="79" t="s">
        <v>394</v>
      </c>
      <c r="C26" s="80">
        <v>2485000</v>
      </c>
      <c r="D26" s="81"/>
      <c r="E26" s="81"/>
      <c r="F26" s="214">
        <f t="shared" si="0"/>
        <v>2485000</v>
      </c>
    </row>
    <row r="27" spans="1:6" s="45" customFormat="1" x14ac:dyDescent="0.3">
      <c r="A27" s="216" t="s">
        <v>401</v>
      </c>
      <c r="B27" s="79" t="s">
        <v>402</v>
      </c>
      <c r="C27" s="80">
        <v>7053404</v>
      </c>
      <c r="D27" s="81"/>
      <c r="E27" s="81"/>
      <c r="F27" s="214">
        <f t="shared" si="0"/>
        <v>7053404</v>
      </c>
    </row>
    <row r="28" spans="1:6" x14ac:dyDescent="0.3">
      <c r="A28" s="216" t="s">
        <v>295</v>
      </c>
      <c r="B28" s="79" t="s">
        <v>313</v>
      </c>
      <c r="C28" s="80">
        <v>16975155</v>
      </c>
      <c r="D28" s="81"/>
      <c r="E28" s="81"/>
      <c r="F28" s="214">
        <f t="shared" si="0"/>
        <v>16975155</v>
      </c>
    </row>
    <row r="29" spans="1:6" x14ac:dyDescent="0.3">
      <c r="A29" s="216" t="s">
        <v>314</v>
      </c>
      <c r="B29" s="79" t="s">
        <v>298</v>
      </c>
      <c r="C29" s="80">
        <v>5944030</v>
      </c>
      <c r="D29" s="81"/>
      <c r="E29" s="81"/>
      <c r="F29" s="214">
        <f t="shared" si="0"/>
        <v>5944030</v>
      </c>
    </row>
    <row r="30" spans="1:6" ht="26.25" customHeight="1" x14ac:dyDescent="0.3">
      <c r="A30" s="216">
        <v>107060</v>
      </c>
      <c r="B30" s="82" t="s">
        <v>315</v>
      </c>
      <c r="C30" s="80">
        <v>2100000</v>
      </c>
      <c r="D30" s="81"/>
      <c r="E30" s="81"/>
      <c r="F30" s="214">
        <f t="shared" si="0"/>
        <v>2100000</v>
      </c>
    </row>
    <row r="31" spans="1:6" ht="26.25" customHeight="1" x14ac:dyDescent="0.3">
      <c r="A31" s="216" t="s">
        <v>316</v>
      </c>
      <c r="B31" s="83" t="s">
        <v>317</v>
      </c>
      <c r="C31" s="15">
        <v>1962000</v>
      </c>
      <c r="D31" s="84"/>
      <c r="E31" s="84"/>
      <c r="F31" s="214">
        <f t="shared" si="0"/>
        <v>1962000</v>
      </c>
    </row>
    <row r="32" spans="1:6" ht="15" thickBot="1" x14ac:dyDescent="0.35">
      <c r="A32" s="217"/>
      <c r="B32" s="218" t="s">
        <v>318</v>
      </c>
      <c r="C32" s="219">
        <f>SUM(C12:C31)</f>
        <v>256281515</v>
      </c>
      <c r="D32" s="220">
        <f>SUM(D12:D30)</f>
        <v>2095360</v>
      </c>
      <c r="E32" s="220">
        <f>SUM(E18:E25)</f>
        <v>0</v>
      </c>
      <c r="F32" s="221">
        <f>SUM(F12:F31)</f>
        <v>258376875</v>
      </c>
    </row>
  </sheetData>
  <mergeCells count="12">
    <mergeCell ref="F7:F10"/>
    <mergeCell ref="A7:A10"/>
    <mergeCell ref="B7:B10"/>
    <mergeCell ref="C7:C10"/>
    <mergeCell ref="D7:D10"/>
    <mergeCell ref="E7:E10"/>
    <mergeCell ref="C6:F6"/>
    <mergeCell ref="B1:F1"/>
    <mergeCell ref="B2:F2"/>
    <mergeCell ref="A3:H3"/>
    <mergeCell ref="A4:H4"/>
    <mergeCell ref="A5:H5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A3" sqref="A3:B3"/>
    </sheetView>
  </sheetViews>
  <sheetFormatPr defaultRowHeight="14.4" x14ac:dyDescent="0.3"/>
  <cols>
    <col min="1" max="1" width="42.5546875" customWidth="1"/>
    <col min="2" max="2" width="23.44140625" customWidth="1"/>
    <col min="3" max="3" width="19.6640625" customWidth="1"/>
  </cols>
  <sheetData>
    <row r="1" spans="1:3" ht="15.6" x14ac:dyDescent="0.3">
      <c r="A1" s="437"/>
      <c r="B1" s="438"/>
      <c r="C1" s="250"/>
    </row>
    <row r="2" spans="1:3" ht="15.6" x14ac:dyDescent="0.3">
      <c r="A2" s="433" t="s">
        <v>466</v>
      </c>
      <c r="B2" s="434"/>
      <c r="C2" s="434"/>
    </row>
    <row r="3" spans="1:3" ht="15.6" x14ac:dyDescent="0.3">
      <c r="A3" s="439" t="s">
        <v>271</v>
      </c>
      <c r="B3" s="416"/>
      <c r="C3" s="250"/>
    </row>
    <row r="4" spans="1:3" ht="15.6" x14ac:dyDescent="0.3">
      <c r="A4" s="440" t="s">
        <v>403</v>
      </c>
      <c r="B4" s="416"/>
      <c r="C4" s="250"/>
    </row>
    <row r="5" spans="1:3" ht="15.6" x14ac:dyDescent="0.3">
      <c r="A5" s="440" t="s">
        <v>248</v>
      </c>
      <c r="B5" s="416"/>
      <c r="C5" s="250"/>
    </row>
    <row r="6" spans="1:3" ht="16.2" thickBot="1" x14ac:dyDescent="0.35">
      <c r="A6" s="441" t="s">
        <v>1</v>
      </c>
      <c r="B6" s="416"/>
      <c r="C6" s="250"/>
    </row>
    <row r="7" spans="1:3" ht="15" customHeight="1" x14ac:dyDescent="0.3">
      <c r="A7" s="435" t="s">
        <v>320</v>
      </c>
      <c r="B7" s="431" t="s">
        <v>166</v>
      </c>
      <c r="C7" s="431" t="s">
        <v>426</v>
      </c>
    </row>
    <row r="8" spans="1:3" ht="15" customHeight="1" x14ac:dyDescent="0.3">
      <c r="A8" s="436"/>
      <c r="B8" s="432"/>
      <c r="C8" s="432"/>
    </row>
    <row r="9" spans="1:3" ht="15.6" x14ac:dyDescent="0.3">
      <c r="A9" s="197">
        <v>1</v>
      </c>
      <c r="B9" s="198">
        <v>2</v>
      </c>
      <c r="C9" s="198">
        <v>3</v>
      </c>
    </row>
    <row r="10" spans="1:3" ht="15.6" x14ac:dyDescent="0.3">
      <c r="A10" s="199" t="s">
        <v>74</v>
      </c>
      <c r="B10" s="200"/>
      <c r="C10" s="200"/>
    </row>
    <row r="11" spans="1:3" ht="15.6" x14ac:dyDescent="0.3">
      <c r="A11" s="201" t="s">
        <v>321</v>
      </c>
      <c r="B11" s="202">
        <v>2567000</v>
      </c>
      <c r="C11" s="202">
        <v>2567000</v>
      </c>
    </row>
    <row r="12" spans="1:3" ht="15.6" x14ac:dyDescent="0.3">
      <c r="A12" s="201" t="s">
        <v>399</v>
      </c>
      <c r="B12" s="202">
        <v>300000</v>
      </c>
      <c r="C12" s="202">
        <v>300000</v>
      </c>
    </row>
    <row r="13" spans="1:3" ht="15.6" x14ac:dyDescent="0.3">
      <c r="A13" s="201" t="s">
        <v>384</v>
      </c>
      <c r="B13" s="202">
        <v>4549999</v>
      </c>
      <c r="C13" s="202">
        <v>4585470</v>
      </c>
    </row>
    <row r="14" spans="1:3" ht="15.6" x14ac:dyDescent="0.3">
      <c r="A14" s="201" t="s">
        <v>381</v>
      </c>
      <c r="B14" s="202">
        <v>4995000</v>
      </c>
      <c r="C14" s="202">
        <v>5901741</v>
      </c>
    </row>
    <row r="15" spans="1:3" s="45" customFormat="1" ht="15.6" x14ac:dyDescent="0.3">
      <c r="A15" s="201" t="s">
        <v>387</v>
      </c>
      <c r="B15" s="202">
        <v>5393713</v>
      </c>
      <c r="C15" s="202">
        <v>5253713</v>
      </c>
    </row>
    <row r="16" spans="1:3" s="45" customFormat="1" ht="15.6" x14ac:dyDescent="0.3">
      <c r="A16" s="201" t="s">
        <v>413</v>
      </c>
      <c r="B16" s="202">
        <v>1270000</v>
      </c>
      <c r="C16" s="202">
        <v>0</v>
      </c>
    </row>
    <row r="17" spans="1:3" s="45" customFormat="1" ht="15.6" x14ac:dyDescent="0.3">
      <c r="A17" s="201" t="s">
        <v>441</v>
      </c>
      <c r="B17" s="202">
        <v>0</v>
      </c>
      <c r="C17" s="202">
        <v>1999997</v>
      </c>
    </row>
    <row r="18" spans="1:3" ht="15.6" x14ac:dyDescent="0.3">
      <c r="A18" s="203" t="s">
        <v>322</v>
      </c>
      <c r="B18" s="204">
        <f>SUM(B11:B17)</f>
        <v>19075712</v>
      </c>
      <c r="C18" s="204">
        <f>SUM(C11:C17)</f>
        <v>20607921</v>
      </c>
    </row>
    <row r="19" spans="1:3" ht="15.6" x14ac:dyDescent="0.3">
      <c r="A19" s="201"/>
      <c r="B19" s="202"/>
      <c r="C19" s="202"/>
    </row>
    <row r="20" spans="1:3" ht="15.6" x14ac:dyDescent="0.3">
      <c r="A20" s="199" t="s">
        <v>132</v>
      </c>
      <c r="B20" s="202"/>
      <c r="C20" s="202"/>
    </row>
    <row r="21" spans="1:3" s="45" customFormat="1" ht="15.6" x14ac:dyDescent="0.3">
      <c r="A21" s="201" t="s">
        <v>413</v>
      </c>
      <c r="B21" s="202"/>
      <c r="C21" s="202">
        <v>1270000</v>
      </c>
    </row>
    <row r="22" spans="1:3" ht="15.6" x14ac:dyDescent="0.3">
      <c r="A22" s="201" t="s">
        <v>415</v>
      </c>
      <c r="B22" s="202">
        <v>2000000</v>
      </c>
      <c r="C22" s="202">
        <v>2000000</v>
      </c>
    </row>
    <row r="23" spans="1:3" ht="15.6" x14ac:dyDescent="0.3">
      <c r="A23" s="201" t="s">
        <v>400</v>
      </c>
      <c r="B23" s="202">
        <v>1000000</v>
      </c>
      <c r="C23" s="202">
        <v>1000000</v>
      </c>
    </row>
    <row r="24" spans="1:3" ht="15.6" x14ac:dyDescent="0.3">
      <c r="A24" s="201" t="s">
        <v>404</v>
      </c>
      <c r="B24" s="202">
        <v>3000000</v>
      </c>
      <c r="C24" s="202">
        <v>2000000</v>
      </c>
    </row>
    <row r="25" spans="1:3" ht="15.6" x14ac:dyDescent="0.3">
      <c r="A25" s="205" t="s">
        <v>323</v>
      </c>
      <c r="B25" s="206">
        <f>SUM(B22:B24)</f>
        <v>6000000</v>
      </c>
      <c r="C25" s="206">
        <f>SUM(C21:C24)</f>
        <v>6270000</v>
      </c>
    </row>
    <row r="26" spans="1:3" ht="15.6" x14ac:dyDescent="0.3">
      <c r="A26" s="207"/>
      <c r="B26" s="208"/>
      <c r="C26" s="208"/>
    </row>
    <row r="27" spans="1:3" ht="16.2" thickBot="1" x14ac:dyDescent="0.35">
      <c r="A27" s="209" t="s">
        <v>324</v>
      </c>
      <c r="B27" s="210">
        <f>B18+B25</f>
        <v>25075712</v>
      </c>
      <c r="C27" s="210">
        <f>C18+C25</f>
        <v>26877921</v>
      </c>
    </row>
  </sheetData>
  <mergeCells count="9">
    <mergeCell ref="C7:C8"/>
    <mergeCell ref="A2:C2"/>
    <mergeCell ref="A7:A8"/>
    <mergeCell ref="B7:B8"/>
    <mergeCell ref="A1:B1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>
      <selection activeCell="C28" sqref="C28"/>
    </sheetView>
  </sheetViews>
  <sheetFormatPr defaultRowHeight="14.4" x14ac:dyDescent="0.3"/>
  <cols>
    <col min="1" max="1" width="5.33203125" customWidth="1"/>
    <col min="2" max="2" width="46.5546875" bestFit="1" customWidth="1"/>
    <col min="3" max="3" width="10.88671875" customWidth="1"/>
    <col min="4" max="4" width="12.44140625" customWidth="1"/>
    <col min="5" max="5" width="13.5546875" customWidth="1"/>
    <col min="6" max="6" width="10.88671875" customWidth="1"/>
  </cols>
  <sheetData>
    <row r="1" spans="1:6" ht="15.6" x14ac:dyDescent="0.3">
      <c r="A1" s="446"/>
      <c r="B1" s="447"/>
      <c r="C1" s="447"/>
      <c r="D1" s="86"/>
      <c r="E1" s="86"/>
      <c r="F1" s="86"/>
    </row>
    <row r="2" spans="1:6" x14ac:dyDescent="0.3">
      <c r="A2" s="448" t="s">
        <v>465</v>
      </c>
      <c r="B2" s="448"/>
      <c r="C2" s="448"/>
      <c r="D2" s="448"/>
      <c r="E2" s="448"/>
      <c r="F2" s="448"/>
    </row>
    <row r="3" spans="1:6" ht="15.6" x14ac:dyDescent="0.3">
      <c r="A3" s="381" t="s">
        <v>271</v>
      </c>
      <c r="B3" s="416"/>
      <c r="C3" s="449"/>
      <c r="D3" s="449"/>
      <c r="E3" s="449"/>
      <c r="F3" s="449"/>
    </row>
    <row r="4" spans="1:6" s="45" customFormat="1" ht="15.6" x14ac:dyDescent="0.3">
      <c r="A4" s="228"/>
      <c r="B4" s="381" t="s">
        <v>405</v>
      </c>
      <c r="C4" s="442"/>
      <c r="D4" s="442"/>
      <c r="E4" s="442"/>
      <c r="F4" s="236"/>
    </row>
    <row r="5" spans="1:6" s="45" customFormat="1" ht="15.6" x14ac:dyDescent="0.3">
      <c r="A5" s="228"/>
      <c r="B5" s="229"/>
      <c r="C5" s="235"/>
      <c r="D5" s="235"/>
      <c r="E5" s="235"/>
      <c r="F5" s="236"/>
    </row>
    <row r="6" spans="1:6" ht="15.6" x14ac:dyDescent="0.3">
      <c r="A6" s="46"/>
      <c r="B6" s="46"/>
      <c r="C6" s="230"/>
      <c r="D6" s="86"/>
      <c r="E6" s="86"/>
      <c r="F6" s="44" t="s">
        <v>1</v>
      </c>
    </row>
    <row r="7" spans="1:6" x14ac:dyDescent="0.3">
      <c r="A7" s="450" t="s">
        <v>238</v>
      </c>
      <c r="B7" s="451"/>
      <c r="C7" s="454" t="s">
        <v>325</v>
      </c>
      <c r="D7" s="456" t="s">
        <v>326</v>
      </c>
      <c r="E7" s="458" t="s">
        <v>406</v>
      </c>
      <c r="F7" s="458" t="s">
        <v>407</v>
      </c>
    </row>
    <row r="8" spans="1:6" ht="22.5" customHeight="1" x14ac:dyDescent="0.3">
      <c r="A8" s="452"/>
      <c r="B8" s="453"/>
      <c r="C8" s="455"/>
      <c r="D8" s="457"/>
      <c r="E8" s="459"/>
      <c r="F8" s="459"/>
    </row>
    <row r="9" spans="1:6" x14ac:dyDescent="0.3">
      <c r="A9" s="47">
        <v>1</v>
      </c>
      <c r="B9" s="1">
        <v>2</v>
      </c>
      <c r="C9" s="87">
        <v>3</v>
      </c>
      <c r="D9" s="47">
        <v>4</v>
      </c>
      <c r="E9" s="47">
        <v>5</v>
      </c>
      <c r="F9" s="47">
        <v>6</v>
      </c>
    </row>
    <row r="10" spans="1:6" ht="15.6" x14ac:dyDescent="0.3">
      <c r="A10" s="443" t="s">
        <v>239</v>
      </c>
      <c r="B10" s="444"/>
      <c r="C10" s="88">
        <f>SUM(C11:C14)</f>
        <v>172684728</v>
      </c>
      <c r="D10" s="89">
        <f>SUM(D11:D14)</f>
        <v>152000000</v>
      </c>
      <c r="E10" s="90">
        <f>SUM(E11:E14)</f>
        <v>156000000</v>
      </c>
      <c r="F10" s="91">
        <f>SUM(F11:F14)</f>
        <v>157000000</v>
      </c>
    </row>
    <row r="11" spans="1:6" x14ac:dyDescent="0.3">
      <c r="A11" s="92" t="s">
        <v>167</v>
      </c>
      <c r="B11" s="8" t="s">
        <v>168</v>
      </c>
      <c r="C11" s="93">
        <v>109723733</v>
      </c>
      <c r="D11" s="94">
        <v>102000000</v>
      </c>
      <c r="E11" s="94">
        <v>103000000</v>
      </c>
      <c r="F11" s="9">
        <v>104000000</v>
      </c>
    </row>
    <row r="12" spans="1:6" x14ac:dyDescent="0.3">
      <c r="A12" s="92" t="s">
        <v>195</v>
      </c>
      <c r="B12" s="8" t="s">
        <v>196</v>
      </c>
      <c r="C12" s="93">
        <v>55852642</v>
      </c>
      <c r="D12" s="94">
        <v>43000000</v>
      </c>
      <c r="E12" s="94">
        <v>45000000</v>
      </c>
      <c r="F12" s="9">
        <v>45000000</v>
      </c>
    </row>
    <row r="13" spans="1:6" x14ac:dyDescent="0.3">
      <c r="A13" s="92" t="s">
        <v>207</v>
      </c>
      <c r="B13" s="8" t="s">
        <v>208</v>
      </c>
      <c r="C13" s="93">
        <v>6347853</v>
      </c>
      <c r="D13" s="10">
        <v>7000000</v>
      </c>
      <c r="E13" s="95">
        <v>8000000</v>
      </c>
      <c r="F13" s="10">
        <v>8000000</v>
      </c>
    </row>
    <row r="14" spans="1:6" x14ac:dyDescent="0.3">
      <c r="A14" s="92" t="s">
        <v>220</v>
      </c>
      <c r="B14" s="8" t="s">
        <v>221</v>
      </c>
      <c r="C14" s="93">
        <v>760500</v>
      </c>
      <c r="D14" s="93">
        <v>0</v>
      </c>
      <c r="E14" s="93">
        <v>0</v>
      </c>
      <c r="F14" s="33">
        <v>0</v>
      </c>
    </row>
    <row r="15" spans="1:6" x14ac:dyDescent="0.3">
      <c r="A15" s="96" t="s">
        <v>240</v>
      </c>
      <c r="B15" s="4"/>
      <c r="C15" s="97">
        <f>SUM(C16:C18)</f>
        <v>46353830</v>
      </c>
      <c r="D15" s="97">
        <f t="shared" ref="D15:F15" si="0">SUM(D16:D18)</f>
        <v>0</v>
      </c>
      <c r="E15" s="97">
        <f t="shared" si="0"/>
        <v>0</v>
      </c>
      <c r="F15" s="6">
        <f t="shared" si="0"/>
        <v>0</v>
      </c>
    </row>
    <row r="16" spans="1:6" x14ac:dyDescent="0.3">
      <c r="A16" s="92" t="s">
        <v>191</v>
      </c>
      <c r="B16" s="7" t="s">
        <v>192</v>
      </c>
      <c r="C16" s="94">
        <v>36330930</v>
      </c>
      <c r="D16" s="33">
        <v>0</v>
      </c>
      <c r="E16" s="33">
        <v>0</v>
      </c>
      <c r="F16" s="33">
        <v>0</v>
      </c>
    </row>
    <row r="17" spans="1:6" x14ac:dyDescent="0.3">
      <c r="A17" s="92" t="s">
        <v>218</v>
      </c>
      <c r="B17" s="8" t="s">
        <v>219</v>
      </c>
      <c r="C17" s="94">
        <v>30000</v>
      </c>
      <c r="D17" s="33">
        <v>0</v>
      </c>
      <c r="E17" s="33">
        <v>0</v>
      </c>
      <c r="F17" s="33">
        <v>0</v>
      </c>
    </row>
    <row r="18" spans="1:6" x14ac:dyDescent="0.3">
      <c r="A18" s="92" t="s">
        <v>223</v>
      </c>
      <c r="B18" s="8" t="s">
        <v>224</v>
      </c>
      <c r="C18" s="94">
        <v>9992900</v>
      </c>
      <c r="D18" s="33">
        <v>0</v>
      </c>
      <c r="E18" s="33">
        <v>0</v>
      </c>
      <c r="F18" s="33">
        <v>0</v>
      </c>
    </row>
    <row r="19" spans="1:6" x14ac:dyDescent="0.3">
      <c r="A19" s="96" t="s">
        <v>227</v>
      </c>
      <c r="B19" s="8"/>
      <c r="C19" s="97">
        <f>SUM(C20)</f>
        <v>39338317</v>
      </c>
      <c r="D19" s="97">
        <f>D20</f>
        <v>15000000</v>
      </c>
      <c r="E19" s="97">
        <f>SUM(E20)</f>
        <v>15500000</v>
      </c>
      <c r="F19" s="6">
        <f>SUM(F20)</f>
        <v>15000000</v>
      </c>
    </row>
    <row r="20" spans="1:6" x14ac:dyDescent="0.3">
      <c r="A20" s="92" t="s">
        <v>226</v>
      </c>
      <c r="B20" s="8" t="s">
        <v>227</v>
      </c>
      <c r="C20" s="94">
        <v>39338317</v>
      </c>
      <c r="D20" s="10">
        <v>15000000</v>
      </c>
      <c r="E20" s="95">
        <v>15500000</v>
      </c>
      <c r="F20" s="10">
        <v>15000000</v>
      </c>
    </row>
    <row r="21" spans="1:6" x14ac:dyDescent="0.3">
      <c r="A21" s="98" t="s">
        <v>241</v>
      </c>
      <c r="B21" s="99"/>
      <c r="C21" s="100">
        <f>SUM(C10+C15+C19)</f>
        <v>258376875</v>
      </c>
      <c r="D21" s="100">
        <f>SUM(D10+D15+D19)</f>
        <v>167000000</v>
      </c>
      <c r="E21" s="100">
        <f>SUM(E10+E15+E19)</f>
        <v>171500000</v>
      </c>
      <c r="F21" s="101">
        <f>SUM(F10+F15+F19)</f>
        <v>172000000</v>
      </c>
    </row>
    <row r="22" spans="1:6" ht="15.6" x14ac:dyDescent="0.3">
      <c r="A22" s="445" t="s">
        <v>242</v>
      </c>
      <c r="B22" s="444"/>
      <c r="C22" s="97">
        <f>SUM(C23:C27)</f>
        <v>218708647</v>
      </c>
      <c r="D22" s="97">
        <f>SUM(D23:D27)</f>
        <v>161000000</v>
      </c>
      <c r="E22" s="97">
        <f>SUM(E23:E27)</f>
        <v>166000000</v>
      </c>
      <c r="F22" s="6">
        <f>SUM(F23:F27)</f>
        <v>166500000</v>
      </c>
    </row>
    <row r="23" spans="1:6" x14ac:dyDescent="0.3">
      <c r="A23" s="92" t="s">
        <v>5</v>
      </c>
      <c r="B23" s="8" t="s">
        <v>243</v>
      </c>
      <c r="C23" s="102">
        <v>31984198</v>
      </c>
      <c r="D23" s="94">
        <v>32000000</v>
      </c>
      <c r="E23" s="94">
        <v>34000000</v>
      </c>
      <c r="F23" s="9">
        <v>35000000</v>
      </c>
    </row>
    <row r="24" spans="1:6" x14ac:dyDescent="0.3">
      <c r="A24" s="92" t="s">
        <v>11</v>
      </c>
      <c r="B24" s="7" t="s">
        <v>244</v>
      </c>
      <c r="C24" s="93">
        <v>4877034</v>
      </c>
      <c r="D24" s="94">
        <v>5000000</v>
      </c>
      <c r="E24" s="94">
        <v>5500000</v>
      </c>
      <c r="F24" s="9">
        <v>5300000</v>
      </c>
    </row>
    <row r="25" spans="1:6" x14ac:dyDescent="0.3">
      <c r="A25" s="92" t="s">
        <v>14</v>
      </c>
      <c r="B25" s="8" t="s">
        <v>15</v>
      </c>
      <c r="C25" s="93">
        <v>42777024</v>
      </c>
      <c r="D25" s="94">
        <v>37000000</v>
      </c>
      <c r="E25" s="94">
        <v>38000000</v>
      </c>
      <c r="F25" s="9">
        <v>39000000</v>
      </c>
    </row>
    <row r="26" spans="1:6" x14ac:dyDescent="0.3">
      <c r="A26" s="92" t="s">
        <v>136</v>
      </c>
      <c r="B26" s="8" t="s">
        <v>245</v>
      </c>
      <c r="C26" s="93">
        <v>3300000</v>
      </c>
      <c r="D26" s="94">
        <v>4000000</v>
      </c>
      <c r="E26" s="94">
        <v>4500000</v>
      </c>
      <c r="F26" s="9">
        <v>5200000</v>
      </c>
    </row>
    <row r="27" spans="1:6" x14ac:dyDescent="0.3">
      <c r="A27" s="92" t="s">
        <v>53</v>
      </c>
      <c r="B27" s="8" t="s">
        <v>54</v>
      </c>
      <c r="C27" s="93">
        <v>135770391</v>
      </c>
      <c r="D27" s="94">
        <v>83000000</v>
      </c>
      <c r="E27" s="94">
        <v>84000000</v>
      </c>
      <c r="F27" s="9">
        <v>82000000</v>
      </c>
    </row>
    <row r="28" spans="1:6" x14ac:dyDescent="0.3">
      <c r="A28" s="18" t="s">
        <v>246</v>
      </c>
      <c r="B28" s="5"/>
      <c r="C28" s="97">
        <f>SUM(C29:C31)</f>
        <v>36183207</v>
      </c>
      <c r="D28" s="97">
        <f>SUM(D29:D31)</f>
        <v>4000000</v>
      </c>
      <c r="E28" s="97">
        <f>SUM(E29:E31)</f>
        <v>3500000</v>
      </c>
      <c r="F28" s="6">
        <f>SUM(F29:F31)</f>
        <v>3500000</v>
      </c>
    </row>
    <row r="29" spans="1:6" x14ac:dyDescent="0.3">
      <c r="A29" s="22" t="s">
        <v>73</v>
      </c>
      <c r="B29" s="8" t="s">
        <v>74</v>
      </c>
      <c r="C29" s="93">
        <v>20607921</v>
      </c>
      <c r="D29" s="94">
        <v>3000000</v>
      </c>
      <c r="E29" s="94">
        <v>2000000</v>
      </c>
      <c r="F29" s="9">
        <v>2000000</v>
      </c>
    </row>
    <row r="30" spans="1:6" x14ac:dyDescent="0.3">
      <c r="A30" s="22" t="s">
        <v>131</v>
      </c>
      <c r="B30" s="8" t="s">
        <v>132</v>
      </c>
      <c r="C30" s="93">
        <v>6270000</v>
      </c>
      <c r="D30" s="94">
        <v>1000000</v>
      </c>
      <c r="E30" s="94">
        <v>1500000</v>
      </c>
      <c r="F30" s="9">
        <v>1500000</v>
      </c>
    </row>
    <row r="31" spans="1:6" x14ac:dyDescent="0.3">
      <c r="A31" s="92" t="s">
        <v>152</v>
      </c>
      <c r="B31" s="7" t="s">
        <v>153</v>
      </c>
      <c r="C31" s="93">
        <v>9305286</v>
      </c>
      <c r="D31" s="94"/>
      <c r="E31" s="94"/>
      <c r="F31" s="9"/>
    </row>
    <row r="32" spans="1:6" x14ac:dyDescent="0.3">
      <c r="A32" s="96" t="s">
        <v>80</v>
      </c>
      <c r="B32" s="7"/>
      <c r="C32" s="97">
        <f>SUM(C33)</f>
        <v>3485021</v>
      </c>
      <c r="D32" s="97">
        <f>SUM(D33)</f>
        <v>2000000</v>
      </c>
      <c r="E32" s="97">
        <f>SUM(E33)</f>
        <v>2000000</v>
      </c>
      <c r="F32" s="97">
        <f>SUM(F33)</f>
        <v>2000000</v>
      </c>
    </row>
    <row r="33" spans="1:6" x14ac:dyDescent="0.3">
      <c r="A33" s="92" t="s">
        <v>79</v>
      </c>
      <c r="B33" s="7" t="s">
        <v>80</v>
      </c>
      <c r="C33" s="94">
        <v>3485021</v>
      </c>
      <c r="D33" s="10">
        <v>2000000</v>
      </c>
      <c r="E33" s="95">
        <v>2000000</v>
      </c>
      <c r="F33" s="10">
        <v>2000000</v>
      </c>
    </row>
    <row r="34" spans="1:6" x14ac:dyDescent="0.3">
      <c r="A34" s="98" t="s">
        <v>247</v>
      </c>
      <c r="B34" s="99"/>
      <c r="C34" s="100">
        <f>SUM(C28,C22,C32)</f>
        <v>258376875</v>
      </c>
      <c r="D34" s="100">
        <f>SUM(D28,D22,D32)</f>
        <v>167000000</v>
      </c>
      <c r="E34" s="100">
        <f>SUM(E28,E22,E32)</f>
        <v>171500000</v>
      </c>
      <c r="F34" s="101">
        <f>SUM(F28,F22,F32)</f>
        <v>172000000</v>
      </c>
    </row>
  </sheetData>
  <mergeCells count="11">
    <mergeCell ref="B4:E4"/>
    <mergeCell ref="A10:B10"/>
    <mergeCell ref="A22:B22"/>
    <mergeCell ref="A1:C1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view="pageBreakPreview" zoomScaleNormal="100" zoomScaleSheetLayoutView="100" workbookViewId="0">
      <selection activeCell="M16" sqref="M16"/>
    </sheetView>
  </sheetViews>
  <sheetFormatPr defaultRowHeight="14.4" x14ac:dyDescent="0.3"/>
  <cols>
    <col min="1" max="1" width="23.33203125" customWidth="1"/>
    <col min="4" max="4" width="9.33203125" bestFit="1" customWidth="1"/>
    <col min="10" max="10" width="9.33203125" bestFit="1" customWidth="1"/>
    <col min="14" max="14" width="9.5546875" customWidth="1"/>
  </cols>
  <sheetData>
    <row r="1" spans="1:14" x14ac:dyDescent="0.3">
      <c r="A1" s="107"/>
      <c r="B1" s="107"/>
      <c r="C1" s="107"/>
      <c r="D1" s="107"/>
      <c r="E1" s="107"/>
      <c r="F1" s="107"/>
      <c r="G1" s="107"/>
      <c r="H1" s="460" t="s">
        <v>464</v>
      </c>
      <c r="I1" s="461"/>
      <c r="J1" s="461"/>
      <c r="K1" s="461"/>
      <c r="L1" s="461"/>
      <c r="M1" s="461"/>
      <c r="N1" s="462"/>
    </row>
    <row r="2" spans="1:14" x14ac:dyDescent="0.3">
      <c r="A2" s="107"/>
      <c r="B2" s="461"/>
      <c r="C2" s="466"/>
      <c r="D2" s="466"/>
      <c r="E2" s="466"/>
      <c r="F2" s="466"/>
      <c r="G2" s="466"/>
      <c r="H2" s="466"/>
      <c r="I2" s="466"/>
      <c r="J2" s="107"/>
      <c r="K2" s="107"/>
      <c r="L2" s="107"/>
      <c r="M2" s="107"/>
      <c r="N2" s="107"/>
    </row>
    <row r="3" spans="1:14" x14ac:dyDescent="0.3">
      <c r="A3" s="463" t="s">
        <v>408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</row>
    <row r="4" spans="1:14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9" t="s">
        <v>1</v>
      </c>
    </row>
    <row r="5" spans="1:14" ht="27.75" customHeight="1" x14ac:dyDescent="0.3">
      <c r="A5" s="110" t="s">
        <v>238</v>
      </c>
      <c r="B5" s="110" t="s">
        <v>327</v>
      </c>
      <c r="C5" s="110" t="s">
        <v>328</v>
      </c>
      <c r="D5" s="110" t="s">
        <v>329</v>
      </c>
      <c r="E5" s="110" t="s">
        <v>330</v>
      </c>
      <c r="F5" s="110" t="s">
        <v>331</v>
      </c>
      <c r="G5" s="110" t="s">
        <v>332</v>
      </c>
      <c r="H5" s="110" t="s">
        <v>333</v>
      </c>
      <c r="I5" s="110" t="s">
        <v>334</v>
      </c>
      <c r="J5" s="110" t="s">
        <v>335</v>
      </c>
      <c r="K5" s="110" t="s">
        <v>336</v>
      </c>
      <c r="L5" s="110" t="s">
        <v>337</v>
      </c>
      <c r="M5" s="110" t="s">
        <v>338</v>
      </c>
      <c r="N5" s="110" t="s">
        <v>339</v>
      </c>
    </row>
    <row r="6" spans="1:14" x14ac:dyDescent="0.3">
      <c r="A6" s="464" t="s">
        <v>340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</row>
    <row r="7" spans="1:14" ht="35.25" customHeight="1" x14ac:dyDescent="0.3">
      <c r="A7" s="111" t="s">
        <v>341</v>
      </c>
      <c r="B7" s="112">
        <v>8180200</v>
      </c>
      <c r="C7" s="112">
        <v>8180200</v>
      </c>
      <c r="D7" s="112">
        <v>8180200</v>
      </c>
      <c r="E7" s="112">
        <v>8180200</v>
      </c>
      <c r="F7" s="112">
        <v>8180200</v>
      </c>
      <c r="G7" s="112">
        <v>8180200</v>
      </c>
      <c r="H7" s="112">
        <v>8180200</v>
      </c>
      <c r="I7" s="112">
        <v>8180200</v>
      </c>
      <c r="J7" s="112">
        <v>8180200</v>
      </c>
      <c r="K7" s="112">
        <v>8180200</v>
      </c>
      <c r="L7" s="112">
        <v>8180200</v>
      </c>
      <c r="M7" s="112">
        <v>8180221</v>
      </c>
      <c r="N7" s="113">
        <f>SUM(B7:M7)</f>
        <v>98162421</v>
      </c>
    </row>
    <row r="8" spans="1:14" ht="39.75" customHeight="1" x14ac:dyDescent="0.3">
      <c r="A8" s="111" t="s">
        <v>342</v>
      </c>
      <c r="B8" s="112">
        <v>880435</v>
      </c>
      <c r="C8" s="112">
        <v>880435</v>
      </c>
      <c r="D8" s="112">
        <v>880435</v>
      </c>
      <c r="E8" s="112">
        <v>880435</v>
      </c>
      <c r="F8" s="112">
        <v>880435</v>
      </c>
      <c r="G8" s="112">
        <v>880435</v>
      </c>
      <c r="H8" s="112">
        <v>880435</v>
      </c>
      <c r="I8" s="112">
        <v>880435</v>
      </c>
      <c r="J8" s="112">
        <v>880435</v>
      </c>
      <c r="K8" s="112">
        <v>880435</v>
      </c>
      <c r="L8" s="112">
        <v>880435</v>
      </c>
      <c r="M8" s="112">
        <v>1876527</v>
      </c>
      <c r="N8" s="113">
        <f>SUM(B8:M8)</f>
        <v>11561312</v>
      </c>
    </row>
    <row r="9" spans="1:14" ht="31.5" customHeight="1" x14ac:dyDescent="0.3">
      <c r="A9" s="111" t="s">
        <v>343</v>
      </c>
      <c r="B9" s="112"/>
      <c r="C9" s="112"/>
      <c r="D9" s="112"/>
      <c r="E9" s="112"/>
      <c r="F9" s="112"/>
      <c r="G9" s="112"/>
      <c r="H9" s="112"/>
      <c r="I9" s="112">
        <v>1999997</v>
      </c>
      <c r="J9" s="112"/>
      <c r="K9" s="112"/>
      <c r="L9" s="112"/>
      <c r="M9" s="112">
        <v>34330933</v>
      </c>
      <c r="N9" s="113">
        <f>SUM(B9:M9)</f>
        <v>36330930</v>
      </c>
    </row>
    <row r="10" spans="1:14" x14ac:dyDescent="0.3">
      <c r="A10" s="114" t="s">
        <v>196</v>
      </c>
      <c r="B10" s="112"/>
      <c r="C10" s="112"/>
      <c r="D10" s="112">
        <v>27926321</v>
      </c>
      <c r="E10" s="112"/>
      <c r="F10" s="112"/>
      <c r="G10" s="112"/>
      <c r="H10" s="112"/>
      <c r="I10" s="112"/>
      <c r="J10" s="112">
        <v>27926321</v>
      </c>
      <c r="K10" s="112"/>
      <c r="L10" s="112"/>
      <c r="M10" s="112"/>
      <c r="N10" s="113">
        <f t="shared" ref="N10:N16" si="0">SUM(B10:M10)</f>
        <v>55852642</v>
      </c>
    </row>
    <row r="11" spans="1:14" x14ac:dyDescent="0.3">
      <c r="A11" s="114" t="s">
        <v>208</v>
      </c>
      <c r="B11" s="112">
        <v>528985</v>
      </c>
      <c r="C11" s="112">
        <v>528985</v>
      </c>
      <c r="D11" s="112">
        <v>528985</v>
      </c>
      <c r="E11" s="112">
        <v>528985</v>
      </c>
      <c r="F11" s="112">
        <v>528985</v>
      </c>
      <c r="G11" s="112">
        <v>528985</v>
      </c>
      <c r="H11" s="112">
        <v>528985</v>
      </c>
      <c r="I11" s="112">
        <v>528985</v>
      </c>
      <c r="J11" s="112">
        <v>528985</v>
      </c>
      <c r="K11" s="112">
        <v>528985</v>
      </c>
      <c r="L11" s="112">
        <v>528985</v>
      </c>
      <c r="M11" s="112">
        <v>529018</v>
      </c>
      <c r="N11" s="113">
        <f t="shared" si="0"/>
        <v>6347853</v>
      </c>
    </row>
    <row r="12" spans="1:14" x14ac:dyDescent="0.3">
      <c r="A12" s="114" t="s">
        <v>219</v>
      </c>
      <c r="B12" s="112"/>
      <c r="C12" s="112"/>
      <c r="D12" s="112"/>
      <c r="E12" s="112"/>
      <c r="F12" s="112"/>
      <c r="G12" s="112"/>
      <c r="H12" s="112"/>
      <c r="I12" s="112"/>
      <c r="J12" s="112">
        <v>30000</v>
      </c>
      <c r="K12" s="112"/>
      <c r="L12" s="112"/>
      <c r="M12" s="112"/>
      <c r="N12" s="113">
        <f t="shared" si="0"/>
        <v>30000</v>
      </c>
    </row>
    <row r="13" spans="1:14" x14ac:dyDescent="0.3">
      <c r="A13" s="114" t="s">
        <v>221</v>
      </c>
      <c r="B13" s="112">
        <v>0</v>
      </c>
      <c r="C13" s="112"/>
      <c r="D13" s="112"/>
      <c r="E13" s="112"/>
      <c r="F13" s="112"/>
      <c r="G13" s="112"/>
      <c r="H13" s="112"/>
      <c r="I13" s="112"/>
      <c r="J13" s="112">
        <v>760500</v>
      </c>
      <c r="K13" s="112"/>
      <c r="L13" s="112"/>
      <c r="M13" s="112"/>
      <c r="N13" s="113">
        <f t="shared" si="0"/>
        <v>760500</v>
      </c>
    </row>
    <row r="14" spans="1:14" ht="33" customHeight="1" x14ac:dyDescent="0.3">
      <c r="A14" s="111" t="s">
        <v>224</v>
      </c>
      <c r="B14" s="112"/>
      <c r="C14" s="112"/>
      <c r="D14" s="112"/>
      <c r="E14" s="112"/>
      <c r="F14" s="112">
        <v>9992900</v>
      </c>
      <c r="G14" s="112"/>
      <c r="H14" s="112"/>
      <c r="I14" s="112"/>
      <c r="J14" s="112"/>
      <c r="K14" s="112"/>
      <c r="L14" s="112"/>
      <c r="M14" s="112"/>
      <c r="N14" s="112">
        <f t="shared" si="0"/>
        <v>9992900</v>
      </c>
    </row>
    <row r="15" spans="1:14" x14ac:dyDescent="0.3">
      <c r="A15" s="114" t="s">
        <v>227</v>
      </c>
      <c r="B15" s="112">
        <v>12031382</v>
      </c>
      <c r="C15" s="112">
        <v>4979740</v>
      </c>
      <c r="D15" s="112">
        <v>-22946581</v>
      </c>
      <c r="E15" s="112">
        <v>4979740</v>
      </c>
      <c r="F15" s="112">
        <v>3588189</v>
      </c>
      <c r="G15" s="112">
        <v>14275388</v>
      </c>
      <c r="H15" s="112">
        <v>5979740</v>
      </c>
      <c r="I15" s="112">
        <v>6979740</v>
      </c>
      <c r="J15" s="112">
        <v>-14605081</v>
      </c>
      <c r="K15" s="112">
        <v>4979740</v>
      </c>
      <c r="L15" s="112">
        <v>4979740</v>
      </c>
      <c r="M15" s="112">
        <v>14116580</v>
      </c>
      <c r="N15" s="113">
        <f t="shared" si="0"/>
        <v>39338317</v>
      </c>
    </row>
    <row r="16" spans="1:14" x14ac:dyDescent="0.3">
      <c r="A16" s="115" t="s">
        <v>344</v>
      </c>
      <c r="B16" s="116">
        <f t="shared" ref="B16:M16" si="1">SUM(B7:B15)</f>
        <v>21621002</v>
      </c>
      <c r="C16" s="116">
        <f t="shared" si="1"/>
        <v>14569360</v>
      </c>
      <c r="D16" s="116">
        <f t="shared" si="1"/>
        <v>14569360</v>
      </c>
      <c r="E16" s="116">
        <f t="shared" si="1"/>
        <v>14569360</v>
      </c>
      <c r="F16" s="116">
        <f t="shared" si="1"/>
        <v>23170709</v>
      </c>
      <c r="G16" s="116">
        <f t="shared" si="1"/>
        <v>23865008</v>
      </c>
      <c r="H16" s="116">
        <f t="shared" si="1"/>
        <v>15569360</v>
      </c>
      <c r="I16" s="116">
        <f t="shared" si="1"/>
        <v>18569357</v>
      </c>
      <c r="J16" s="116">
        <f t="shared" si="1"/>
        <v>23701360</v>
      </c>
      <c r="K16" s="116">
        <f t="shared" si="1"/>
        <v>14569360</v>
      </c>
      <c r="L16" s="116">
        <f t="shared" si="1"/>
        <v>14569360</v>
      </c>
      <c r="M16" s="116">
        <f t="shared" si="1"/>
        <v>59033279</v>
      </c>
      <c r="N16" s="116">
        <f t="shared" si="0"/>
        <v>258376875</v>
      </c>
    </row>
    <row r="17" spans="1:14" x14ac:dyDescent="0.3">
      <c r="A17" s="465" t="s">
        <v>345</v>
      </c>
      <c r="B17" s="465"/>
      <c r="C17" s="465"/>
      <c r="D17" s="465"/>
      <c r="E17" s="465"/>
      <c r="F17" s="465"/>
      <c r="G17" s="465"/>
      <c r="H17" s="465"/>
      <c r="I17" s="465"/>
      <c r="J17" s="465"/>
      <c r="K17" s="465"/>
      <c r="L17" s="465"/>
      <c r="M17" s="465"/>
      <c r="N17" s="465"/>
    </row>
    <row r="18" spans="1:14" x14ac:dyDescent="0.3">
      <c r="A18" s="114" t="s">
        <v>6</v>
      </c>
      <c r="B18" s="112">
        <v>2665348</v>
      </c>
      <c r="C18" s="112">
        <v>2665350</v>
      </c>
      <c r="D18" s="112">
        <v>2665350</v>
      </c>
      <c r="E18" s="112">
        <v>2665350</v>
      </c>
      <c r="F18" s="112">
        <v>2665350</v>
      </c>
      <c r="G18" s="112">
        <v>2665350</v>
      </c>
      <c r="H18" s="112">
        <v>2665350</v>
      </c>
      <c r="I18" s="112">
        <v>2665350</v>
      </c>
      <c r="J18" s="112">
        <v>2665350</v>
      </c>
      <c r="K18" s="112">
        <v>2665350</v>
      </c>
      <c r="L18" s="112">
        <v>2665350</v>
      </c>
      <c r="M18" s="112">
        <v>2665350</v>
      </c>
      <c r="N18" s="113">
        <f t="shared" ref="N18:N24" si="2">SUM(B18:M18)</f>
        <v>31984198</v>
      </c>
    </row>
    <row r="19" spans="1:14" ht="34.5" customHeight="1" x14ac:dyDescent="0.3">
      <c r="A19" s="111" t="s">
        <v>12</v>
      </c>
      <c r="B19" s="112">
        <v>406424</v>
      </c>
      <c r="C19" s="112">
        <v>406420</v>
      </c>
      <c r="D19" s="112">
        <v>406420</v>
      </c>
      <c r="E19" s="112">
        <v>406420</v>
      </c>
      <c r="F19" s="112">
        <v>406420</v>
      </c>
      <c r="G19" s="112">
        <v>406420</v>
      </c>
      <c r="H19" s="112">
        <v>406420</v>
      </c>
      <c r="I19" s="112">
        <v>406420</v>
      </c>
      <c r="J19" s="112">
        <v>406420</v>
      </c>
      <c r="K19" s="112">
        <v>406420</v>
      </c>
      <c r="L19" s="112">
        <v>406420</v>
      </c>
      <c r="M19" s="112">
        <v>406410</v>
      </c>
      <c r="N19" s="113">
        <f t="shared" si="2"/>
        <v>4877034</v>
      </c>
    </row>
    <row r="20" spans="1:14" x14ac:dyDescent="0.3">
      <c r="A20" s="114" t="s">
        <v>346</v>
      </c>
      <c r="B20" s="112">
        <v>3564774</v>
      </c>
      <c r="C20" s="112">
        <v>3564750</v>
      </c>
      <c r="D20" s="112">
        <v>3564750</v>
      </c>
      <c r="E20" s="112">
        <v>3564750</v>
      </c>
      <c r="F20" s="112">
        <v>3564750</v>
      </c>
      <c r="G20" s="112">
        <v>3564750</v>
      </c>
      <c r="H20" s="112">
        <v>3564750</v>
      </c>
      <c r="I20" s="112">
        <v>3564750</v>
      </c>
      <c r="J20" s="112">
        <v>3564750</v>
      </c>
      <c r="K20" s="112">
        <v>3564750</v>
      </c>
      <c r="L20" s="112">
        <v>3564750</v>
      </c>
      <c r="M20" s="112">
        <v>3564750</v>
      </c>
      <c r="N20" s="113">
        <f t="shared" si="2"/>
        <v>42777024</v>
      </c>
    </row>
    <row r="21" spans="1:14" x14ac:dyDescent="0.3">
      <c r="A21" s="114" t="s">
        <v>245</v>
      </c>
      <c r="B21" s="112">
        <v>100000</v>
      </c>
      <c r="C21" s="112">
        <v>100000</v>
      </c>
      <c r="D21" s="112">
        <v>100000</v>
      </c>
      <c r="E21" s="112">
        <v>100000</v>
      </c>
      <c r="F21" s="112">
        <v>100000</v>
      </c>
      <c r="G21" s="112">
        <v>100000</v>
      </c>
      <c r="H21" s="112">
        <v>100000</v>
      </c>
      <c r="I21" s="112">
        <v>100000</v>
      </c>
      <c r="J21" s="112">
        <v>1100000</v>
      </c>
      <c r="K21" s="112">
        <v>100000</v>
      </c>
      <c r="L21" s="112">
        <v>100000</v>
      </c>
      <c r="M21" s="112">
        <v>1200000</v>
      </c>
      <c r="N21" s="113">
        <f t="shared" si="2"/>
        <v>3300000</v>
      </c>
    </row>
    <row r="22" spans="1:14" x14ac:dyDescent="0.3">
      <c r="A22" s="114" t="s">
        <v>347</v>
      </c>
      <c r="B22" s="112">
        <v>7832840</v>
      </c>
      <c r="C22" s="112">
        <v>7832840</v>
      </c>
      <c r="D22" s="112">
        <v>7832840</v>
      </c>
      <c r="E22" s="112">
        <v>7832840</v>
      </c>
      <c r="F22" s="112">
        <v>7832840</v>
      </c>
      <c r="G22" s="112">
        <v>7832840</v>
      </c>
      <c r="H22" s="112">
        <v>7832840</v>
      </c>
      <c r="I22" s="112">
        <v>7832840</v>
      </c>
      <c r="J22" s="112">
        <v>7832840</v>
      </c>
      <c r="K22" s="112">
        <v>7832840</v>
      </c>
      <c r="L22" s="112">
        <v>7832840</v>
      </c>
      <c r="M22" s="112">
        <v>49609151</v>
      </c>
      <c r="N22" s="113">
        <f t="shared" si="2"/>
        <v>135770391</v>
      </c>
    </row>
    <row r="23" spans="1:14" x14ac:dyDescent="0.3">
      <c r="A23" s="114" t="s">
        <v>74</v>
      </c>
      <c r="B23" s="112">
        <v>4549999</v>
      </c>
      <c r="C23" s="112"/>
      <c r="D23" s="112"/>
      <c r="E23" s="112"/>
      <c r="F23" s="112">
        <v>5925925</v>
      </c>
      <c r="G23" s="112"/>
      <c r="H23" s="112"/>
      <c r="I23" s="112">
        <v>1999997</v>
      </c>
      <c r="J23" s="112">
        <v>8132000</v>
      </c>
      <c r="K23" s="112"/>
      <c r="L23" s="112"/>
      <c r="M23" s="112"/>
      <c r="N23" s="113">
        <f t="shared" si="2"/>
        <v>20607921</v>
      </c>
    </row>
    <row r="24" spans="1:14" x14ac:dyDescent="0.3">
      <c r="A24" s="111" t="s">
        <v>132</v>
      </c>
      <c r="B24" s="112"/>
      <c r="C24" s="112"/>
      <c r="D24" s="112"/>
      <c r="E24" s="112"/>
      <c r="F24" s="112">
        <v>2000000</v>
      </c>
      <c r="G24" s="112"/>
      <c r="H24" s="112">
        <v>1000000</v>
      </c>
      <c r="I24" s="112">
        <v>2000000</v>
      </c>
      <c r="J24" s="112"/>
      <c r="K24" s="112"/>
      <c r="L24" s="112"/>
      <c r="M24" s="112">
        <v>1270000</v>
      </c>
      <c r="N24" s="113">
        <f t="shared" si="2"/>
        <v>6270000</v>
      </c>
    </row>
    <row r="25" spans="1:14" x14ac:dyDescent="0.3">
      <c r="A25" s="114" t="s">
        <v>348</v>
      </c>
      <c r="B25" s="112"/>
      <c r="C25" s="112"/>
      <c r="D25" s="112"/>
      <c r="E25" s="112"/>
      <c r="F25" s="112">
        <v>9638</v>
      </c>
      <c r="G25" s="112">
        <v>9295648</v>
      </c>
      <c r="H25" s="112"/>
      <c r="I25" s="112"/>
      <c r="J25" s="112"/>
      <c r="K25" s="112"/>
      <c r="L25" s="112"/>
      <c r="M25" s="112"/>
      <c r="N25" s="113">
        <f>SUM(E25:M25)</f>
        <v>9305286</v>
      </c>
    </row>
    <row r="26" spans="1:14" x14ac:dyDescent="0.3">
      <c r="A26" s="114" t="s">
        <v>80</v>
      </c>
      <c r="B26" s="112">
        <v>2501617</v>
      </c>
      <c r="C26" s="112"/>
      <c r="D26" s="112"/>
      <c r="E26" s="112"/>
      <c r="F26" s="112">
        <v>665786</v>
      </c>
      <c r="G26" s="112"/>
      <c r="H26" s="112"/>
      <c r="I26" s="112"/>
      <c r="J26" s="112"/>
      <c r="K26" s="112"/>
      <c r="L26" s="112"/>
      <c r="M26" s="112">
        <v>317618</v>
      </c>
      <c r="N26" s="113">
        <f>SUM(B26:M26)</f>
        <v>3485021</v>
      </c>
    </row>
    <row r="27" spans="1:14" x14ac:dyDescent="0.3">
      <c r="A27" s="115" t="s">
        <v>349</v>
      </c>
      <c r="B27" s="116">
        <f>SUM(B18:B26)</f>
        <v>21621002</v>
      </c>
      <c r="C27" s="116">
        <f t="shared" ref="C27:M27" si="3">SUM(C18:C26)</f>
        <v>14569360</v>
      </c>
      <c r="D27" s="116">
        <f t="shared" si="3"/>
        <v>14569360</v>
      </c>
      <c r="E27" s="116">
        <f t="shared" si="3"/>
        <v>14569360</v>
      </c>
      <c r="F27" s="116">
        <f t="shared" si="3"/>
        <v>23170709</v>
      </c>
      <c r="G27" s="116">
        <f t="shared" si="3"/>
        <v>23865008</v>
      </c>
      <c r="H27" s="116">
        <f t="shared" si="3"/>
        <v>15569360</v>
      </c>
      <c r="I27" s="116">
        <f t="shared" si="3"/>
        <v>18569357</v>
      </c>
      <c r="J27" s="116">
        <f t="shared" si="3"/>
        <v>23701360</v>
      </c>
      <c r="K27" s="116">
        <f t="shared" si="3"/>
        <v>14569360</v>
      </c>
      <c r="L27" s="116">
        <f t="shared" si="3"/>
        <v>14569360</v>
      </c>
      <c r="M27" s="116">
        <f t="shared" si="3"/>
        <v>59033279</v>
      </c>
      <c r="N27" s="116">
        <f>SUM(B27:M27)</f>
        <v>258376875</v>
      </c>
    </row>
    <row r="28" spans="1:14" x14ac:dyDescent="0.3">
      <c r="A28" s="117" t="s">
        <v>350</v>
      </c>
      <c r="B28" s="118">
        <f>B16-B27</f>
        <v>0</v>
      </c>
      <c r="C28" s="118">
        <f>C16-C27</f>
        <v>0</v>
      </c>
      <c r="D28" s="118">
        <f t="shared" ref="D28:N28" si="4">D16-D27</f>
        <v>0</v>
      </c>
      <c r="E28" s="118">
        <f t="shared" si="4"/>
        <v>0</v>
      </c>
      <c r="F28" s="118">
        <f t="shared" si="4"/>
        <v>0</v>
      </c>
      <c r="G28" s="118">
        <f t="shared" si="4"/>
        <v>0</v>
      </c>
      <c r="H28" s="118">
        <f t="shared" si="4"/>
        <v>0</v>
      </c>
      <c r="I28" s="118">
        <f t="shared" si="4"/>
        <v>0</v>
      </c>
      <c r="J28" s="118">
        <f t="shared" si="4"/>
        <v>0</v>
      </c>
      <c r="K28" s="118">
        <f t="shared" si="4"/>
        <v>0</v>
      </c>
      <c r="L28" s="118">
        <f t="shared" si="4"/>
        <v>0</v>
      </c>
      <c r="M28" s="118">
        <f t="shared" si="4"/>
        <v>0</v>
      </c>
      <c r="N28" s="118">
        <f t="shared" si="4"/>
        <v>0</v>
      </c>
    </row>
  </sheetData>
  <mergeCells count="5">
    <mergeCell ref="H1:N1"/>
    <mergeCell ref="A3:N3"/>
    <mergeCell ref="A6:N6"/>
    <mergeCell ref="A17:N17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'1. Mérleg'!Nyomtatási_terület</vt:lpstr>
      <vt:lpstr>'2. Bevétel funkciói'!Nyomtatási_terület</vt:lpstr>
      <vt:lpstr>'6. Kiadási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2022-03-18T11:30:53Z</cp:lastPrinted>
  <dcterms:created xsi:type="dcterms:W3CDTF">2020-01-17T10:12:12Z</dcterms:created>
  <dcterms:modified xsi:type="dcterms:W3CDTF">2022-03-18T11:31:15Z</dcterms:modified>
</cp:coreProperties>
</file>