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"/>
    </mc:Choice>
  </mc:AlternateContent>
  <xr:revisionPtr revIDLastSave="0" documentId="13_ncr:1_{7A876A26-5DBD-498A-B4FA-24EBEB54F988}" xr6:coauthVersionLast="43" xr6:coauthVersionMax="43" xr10:uidLastSave="{00000000-0000-0000-0000-000000000000}"/>
  <bookViews>
    <workbookView xWindow="-120" yWindow="-120" windowWidth="29040" windowHeight="15840" tabRatio="727" firstSheet="1" activeTab="5" xr2:uid="{00000000-000D-0000-FFFF-FFFF00000000}"/>
  </bookViews>
  <sheets>
    <sheet name="1.1.sz.mell." sheetId="1" r:id="rId1"/>
    <sheet name="1.2.sz.mell." sheetId="108" r:id="rId2"/>
    <sheet name="1.3.sz.mell." sheetId="111" r:id="rId3"/>
    <sheet name="2.1.sz.mell  " sheetId="73" r:id="rId4"/>
    <sheet name="2.2.sz.mell  " sheetId="61" r:id="rId5"/>
    <sheet name="3.sz.mell." sheetId="63" r:id="rId6"/>
    <sheet name="4.sz.mell." sheetId="64" r:id="rId7"/>
    <sheet name="5.1. sz. mell" sheetId="3" r:id="rId8"/>
    <sheet name="5.2. sz. mell" sheetId="113" r:id="rId9"/>
    <sheet name="5.3. sz. mell" sheetId="114" r:id="rId10"/>
    <sheet name="1. tájékoztató tábla" sheetId="100" r:id="rId11"/>
    <sheet name="2.Mérleg" sheetId="94" r:id="rId12"/>
    <sheet name="3. tájékoztató tábla" sheetId="121" r:id="rId13"/>
    <sheet name="Munka1" sheetId="122" r:id="rId14"/>
  </sheets>
  <externalReferences>
    <externalReference r:id="rId15"/>
  </externalReferences>
  <definedNames>
    <definedName name="_xlnm.Print_Titles" localSheetId="7">'5.1. sz. mell'!$1:$6</definedName>
    <definedName name="_xlnm.Print_Titles" localSheetId="8">'5.2. sz. mell'!$1:$6</definedName>
    <definedName name="_xlnm.Print_Titles" localSheetId="9">'5.3. sz. mell'!$1:$6</definedName>
    <definedName name="_xlnm.Print_Area" localSheetId="0">'1.1.sz.mell.'!$A$1:$E$147</definedName>
    <definedName name="_xlnm.Print_Area" localSheetId="1">'1.2.sz.mell.'!$A$1:$E$147</definedName>
    <definedName name="_xlnm.Print_Area" localSheetId="2">'1.3.sz.mell.'!$A$1:$E$146</definedName>
    <definedName name="_xlnm.Print_Area" localSheetId="3">'2.1.sz.mell  '!$A$1:$J$33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63" l="1"/>
  <c r="C147" i="1"/>
  <c r="C147" i="108"/>
  <c r="D27" i="94" l="1"/>
  <c r="E27" i="94"/>
  <c r="C27" i="94"/>
  <c r="D23" i="94"/>
  <c r="E23" i="94"/>
  <c r="C23" i="94"/>
  <c r="C21" i="94"/>
  <c r="C22" i="94" s="1"/>
  <c r="D21" i="94"/>
  <c r="D22" i="94" s="1"/>
  <c r="C19" i="94"/>
  <c r="D19" i="94"/>
  <c r="D17" i="94"/>
  <c r="C16" i="94"/>
  <c r="C10" i="94"/>
  <c r="D10" i="94"/>
  <c r="C6" i="94" l="1"/>
  <c r="C17" i="94" s="1"/>
  <c r="F24" i="64" l="1"/>
  <c r="G5" i="64"/>
  <c r="G24" i="64" s="1"/>
  <c r="B24" i="64"/>
  <c r="G6" i="64"/>
  <c r="G11" i="63"/>
  <c r="G12" i="63"/>
  <c r="G13" i="63"/>
  <c r="G14" i="63"/>
  <c r="G15" i="63"/>
  <c r="F24" i="63"/>
  <c r="G10" i="63"/>
  <c r="B10" i="63"/>
  <c r="B24" i="63"/>
  <c r="G9" i="63"/>
  <c r="G7" i="63"/>
  <c r="G8" i="63"/>
  <c r="G6" i="63"/>
  <c r="G24" i="63" s="1"/>
  <c r="E140" i="113"/>
  <c r="D140" i="113"/>
  <c r="C140" i="113"/>
  <c r="E135" i="113"/>
  <c r="D135" i="113"/>
  <c r="C135" i="113"/>
  <c r="E130" i="113"/>
  <c r="D130" i="113"/>
  <c r="C130" i="113"/>
  <c r="E126" i="113"/>
  <c r="D126" i="113"/>
  <c r="C126" i="113"/>
  <c r="E122" i="113"/>
  <c r="D122" i="113"/>
  <c r="C122" i="113"/>
  <c r="E108" i="113"/>
  <c r="D108" i="113"/>
  <c r="C108" i="113"/>
  <c r="E140" i="3"/>
  <c r="D140" i="3"/>
  <c r="C140" i="3"/>
  <c r="E135" i="3"/>
  <c r="D135" i="3"/>
  <c r="C135" i="3"/>
  <c r="E130" i="3"/>
  <c r="D130" i="3"/>
  <c r="C130" i="3"/>
  <c r="E126" i="3"/>
  <c r="D126" i="3"/>
  <c r="C126" i="3"/>
  <c r="E122" i="3"/>
  <c r="D122" i="3"/>
  <c r="C122" i="3"/>
  <c r="E108" i="3"/>
  <c r="D108" i="3"/>
  <c r="C108" i="3"/>
  <c r="E97" i="3"/>
  <c r="D97" i="3"/>
  <c r="C97" i="3"/>
  <c r="E81" i="113"/>
  <c r="D81" i="113"/>
  <c r="C81" i="113"/>
  <c r="E77" i="113"/>
  <c r="D77" i="113"/>
  <c r="C77" i="113"/>
  <c r="E74" i="113"/>
  <c r="D74" i="113"/>
  <c r="C74" i="113"/>
  <c r="E69" i="113"/>
  <c r="D69" i="113"/>
  <c r="C69" i="113"/>
  <c r="E65" i="113"/>
  <c r="D65" i="113"/>
  <c r="C65" i="113"/>
  <c r="E59" i="113"/>
  <c r="D59" i="113"/>
  <c r="C59" i="113"/>
  <c r="E54" i="113"/>
  <c r="D54" i="113"/>
  <c r="C54" i="113"/>
  <c r="E48" i="113"/>
  <c r="D48" i="113"/>
  <c r="C48" i="113"/>
  <c r="E37" i="113"/>
  <c r="D37" i="113"/>
  <c r="C37" i="113"/>
  <c r="E33" i="113"/>
  <c r="E29" i="113" s="1"/>
  <c r="D33" i="113"/>
  <c r="D30" i="113" s="1"/>
  <c r="C33" i="113"/>
  <c r="C30" i="113" s="1"/>
  <c r="C29" i="113"/>
  <c r="E22" i="113"/>
  <c r="D22" i="113"/>
  <c r="C22" i="113"/>
  <c r="E15" i="113"/>
  <c r="D15" i="113"/>
  <c r="C15" i="113"/>
  <c r="E81" i="3"/>
  <c r="D81" i="3"/>
  <c r="C81" i="3"/>
  <c r="E77" i="3"/>
  <c r="D77" i="3"/>
  <c r="C77" i="3"/>
  <c r="E74" i="3"/>
  <c r="D74" i="3"/>
  <c r="C74" i="3"/>
  <c r="E69" i="3"/>
  <c r="D69" i="3"/>
  <c r="C69" i="3"/>
  <c r="E65" i="3"/>
  <c r="D65" i="3"/>
  <c r="C65" i="3"/>
  <c r="E59" i="3"/>
  <c r="D59" i="3"/>
  <c r="C59" i="3"/>
  <c r="E54" i="3"/>
  <c r="D54" i="3"/>
  <c r="C54" i="3"/>
  <c r="E48" i="3"/>
  <c r="D48" i="3"/>
  <c r="C48" i="3"/>
  <c r="E37" i="3"/>
  <c r="D37" i="3"/>
  <c r="C37" i="3"/>
  <c r="E33" i="3"/>
  <c r="E30" i="3" s="1"/>
  <c r="D33" i="3"/>
  <c r="D29" i="3" s="1"/>
  <c r="C33" i="3"/>
  <c r="C30" i="3" s="1"/>
  <c r="E29" i="3"/>
  <c r="C29" i="3"/>
  <c r="E22" i="3"/>
  <c r="D22" i="3"/>
  <c r="C22" i="3"/>
  <c r="E15" i="3"/>
  <c r="D15" i="3"/>
  <c r="C15" i="3"/>
  <c r="D29" i="113" l="1"/>
  <c r="E30" i="113"/>
  <c r="D30" i="3"/>
  <c r="E136" i="108"/>
  <c r="D136" i="108"/>
  <c r="C136" i="108"/>
  <c r="E131" i="108"/>
  <c r="D131" i="108"/>
  <c r="C131" i="108"/>
  <c r="E127" i="108"/>
  <c r="D127" i="108"/>
  <c r="C127" i="108"/>
  <c r="E123" i="108"/>
  <c r="D123" i="108"/>
  <c r="C123" i="108"/>
  <c r="E109" i="108"/>
  <c r="D109" i="108"/>
  <c r="C109" i="108"/>
  <c r="E75" i="108"/>
  <c r="D75" i="108"/>
  <c r="C75" i="108"/>
  <c r="E72" i="108"/>
  <c r="D72" i="108"/>
  <c r="C72" i="108"/>
  <c r="E67" i="108"/>
  <c r="D67" i="108"/>
  <c r="C67" i="108"/>
  <c r="E63" i="108"/>
  <c r="D63" i="108"/>
  <c r="C63" i="108"/>
  <c r="E57" i="108"/>
  <c r="D57" i="108"/>
  <c r="C57" i="108"/>
  <c r="E52" i="108"/>
  <c r="D52" i="108"/>
  <c r="C52" i="108"/>
  <c r="E46" i="108"/>
  <c r="D46" i="108"/>
  <c r="C46" i="108"/>
  <c r="E35" i="108"/>
  <c r="D35" i="108"/>
  <c r="C35" i="108"/>
  <c r="E31" i="108"/>
  <c r="E27" i="108" s="1"/>
  <c r="D31" i="108"/>
  <c r="D28" i="108" s="1"/>
  <c r="C31" i="108"/>
  <c r="C28" i="108" s="1"/>
  <c r="D27" i="108"/>
  <c r="C27" i="108"/>
  <c r="E20" i="108"/>
  <c r="D20" i="108"/>
  <c r="C20" i="108"/>
  <c r="E13" i="108"/>
  <c r="D13" i="108"/>
  <c r="C13" i="108"/>
  <c r="C98" i="1"/>
  <c r="E28" i="108" l="1"/>
  <c r="E109" i="1" l="1"/>
  <c r="E123" i="1"/>
  <c r="F109" i="1"/>
  <c r="D24" i="64"/>
  <c r="E24" i="64"/>
  <c r="D24" i="63"/>
  <c r="E1" i="114" l="1"/>
  <c r="E1" i="113"/>
  <c r="E1" i="3"/>
  <c r="C10" i="121" l="1"/>
  <c r="C7" i="121"/>
  <c r="E64" i="94"/>
  <c r="E60" i="94"/>
  <c r="E57" i="94"/>
  <c r="E61" i="94" s="1"/>
  <c r="E46" i="94"/>
  <c r="E40" i="94"/>
  <c r="E41" i="94" s="1"/>
  <c r="E35" i="94"/>
  <c r="E37" i="94"/>
  <c r="E33" i="94"/>
  <c r="E21" i="94"/>
  <c r="E19" i="94"/>
  <c r="E16" i="94"/>
  <c r="E13" i="94"/>
  <c r="E10" i="94"/>
  <c r="E6" i="94"/>
  <c r="J1" i="73"/>
  <c r="J1" i="61"/>
  <c r="E65" i="94" l="1"/>
  <c r="E22" i="94"/>
  <c r="E38" i="94"/>
  <c r="C11" i="121"/>
  <c r="C12" i="121" s="1"/>
  <c r="C14" i="121" s="1"/>
  <c r="E17" i="94"/>
  <c r="D109" i="1"/>
  <c r="D123" i="1"/>
  <c r="C123" i="1"/>
  <c r="D98" i="1"/>
  <c r="E98" i="1"/>
  <c r="E42" i="94" l="1"/>
  <c r="D31" i="1"/>
  <c r="E31" i="1"/>
  <c r="E27" i="1" s="1"/>
  <c r="C31" i="1"/>
  <c r="C28" i="1" l="1"/>
  <c r="C27" i="1"/>
  <c r="D28" i="1"/>
  <c r="D27" i="1"/>
  <c r="E28" i="1"/>
  <c r="D3" i="64"/>
  <c r="H28" i="73" l="1"/>
  <c r="I28" i="73"/>
  <c r="G28" i="73"/>
  <c r="E91" i="114" l="1"/>
  <c r="D91" i="114"/>
  <c r="C91" i="114"/>
  <c r="E92" i="113"/>
  <c r="E125" i="113" s="1"/>
  <c r="D92" i="113"/>
  <c r="D125" i="113" s="1"/>
  <c r="C92" i="113"/>
  <c r="C125" i="113" s="1"/>
  <c r="E8" i="113"/>
  <c r="E64" i="113" s="1"/>
  <c r="D8" i="113"/>
  <c r="D64" i="113" s="1"/>
  <c r="C8" i="113"/>
  <c r="C64" i="113" s="1"/>
  <c r="D92" i="3"/>
  <c r="D125" i="3" s="1"/>
  <c r="C92" i="3"/>
  <c r="C125" i="3" s="1"/>
  <c r="E92" i="3"/>
  <c r="E125" i="3" s="1"/>
  <c r="E8" i="3"/>
  <c r="E64" i="3" s="1"/>
  <c r="D8" i="3"/>
  <c r="D64" i="3" s="1"/>
  <c r="C8" i="3"/>
  <c r="C64" i="3" s="1"/>
  <c r="D24" i="61"/>
  <c r="C18" i="61"/>
  <c r="C31" i="61" s="1"/>
  <c r="E6" i="108"/>
  <c r="E62" i="108" s="1"/>
  <c r="D6" i="108"/>
  <c r="D62" i="108" s="1"/>
  <c r="C3" i="108"/>
  <c r="C109" i="1" l="1"/>
  <c r="E6" i="1"/>
  <c r="D6" i="1"/>
  <c r="C6" i="1"/>
  <c r="D93" i="108" l="1"/>
  <c r="D126" i="108" s="1"/>
  <c r="E93" i="108"/>
  <c r="E126" i="108" s="1"/>
  <c r="C93" i="108"/>
  <c r="C126" i="108" s="1"/>
  <c r="D93" i="1"/>
  <c r="E35" i="1"/>
  <c r="E134" i="114"/>
  <c r="D134" i="114"/>
  <c r="C134" i="114"/>
  <c r="E140" i="114"/>
  <c r="D140" i="114"/>
  <c r="C140" i="114"/>
  <c r="E129" i="114"/>
  <c r="D129" i="114"/>
  <c r="C129" i="114"/>
  <c r="E125" i="114"/>
  <c r="D125" i="114"/>
  <c r="C125" i="114"/>
  <c r="E121" i="114"/>
  <c r="D121" i="114"/>
  <c r="C121" i="114"/>
  <c r="E107" i="114"/>
  <c r="D107" i="114"/>
  <c r="D124" i="114" s="1"/>
  <c r="C107" i="114"/>
  <c r="E80" i="114"/>
  <c r="D80" i="114"/>
  <c r="C80" i="114"/>
  <c r="E76" i="114"/>
  <c r="D76" i="114"/>
  <c r="C76" i="114"/>
  <c r="E73" i="114"/>
  <c r="D73" i="114"/>
  <c r="C73" i="114"/>
  <c r="E68" i="114"/>
  <c r="D68" i="114"/>
  <c r="C68" i="114"/>
  <c r="E64" i="114"/>
  <c r="E86" i="114" s="1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D30" i="114"/>
  <c r="D29" i="114" s="1"/>
  <c r="C30" i="114"/>
  <c r="C29" i="114" s="1"/>
  <c r="E29" i="114"/>
  <c r="E22" i="114"/>
  <c r="D22" i="114"/>
  <c r="C22" i="114"/>
  <c r="E15" i="114"/>
  <c r="D15" i="114"/>
  <c r="C15" i="114"/>
  <c r="E8" i="114"/>
  <c r="D8" i="114"/>
  <c r="C8" i="114"/>
  <c r="E146" i="113"/>
  <c r="D146" i="113"/>
  <c r="E87" i="113"/>
  <c r="D87" i="113"/>
  <c r="C87" i="113"/>
  <c r="G3" i="64"/>
  <c r="F3" i="64"/>
  <c r="E3" i="64"/>
  <c r="H17" i="61"/>
  <c r="I17" i="61"/>
  <c r="H31" i="61"/>
  <c r="I31" i="61"/>
  <c r="H34" i="61"/>
  <c r="I34" i="61"/>
  <c r="G34" i="61"/>
  <c r="G31" i="61"/>
  <c r="G17" i="61"/>
  <c r="G32" i="61" s="1"/>
  <c r="C93" i="1"/>
  <c r="D17" i="61"/>
  <c r="E17" i="61"/>
  <c r="D18" i="61"/>
  <c r="E18" i="61"/>
  <c r="D34" i="61"/>
  <c r="E34" i="61"/>
  <c r="C34" i="61"/>
  <c r="C17" i="61"/>
  <c r="H18" i="73"/>
  <c r="I18" i="73"/>
  <c r="I29" i="73" s="1"/>
  <c r="G18" i="73"/>
  <c r="G29" i="73" s="1"/>
  <c r="D18" i="73"/>
  <c r="E18" i="73"/>
  <c r="D19" i="73"/>
  <c r="D28" i="73" s="1"/>
  <c r="E19" i="73"/>
  <c r="C24" i="73"/>
  <c r="C28" i="73"/>
  <c r="C18" i="73"/>
  <c r="E140" i="111"/>
  <c r="D140" i="111"/>
  <c r="C140" i="111"/>
  <c r="E135" i="111"/>
  <c r="D135" i="111"/>
  <c r="C135" i="111"/>
  <c r="E130" i="111"/>
  <c r="E145" i="111" s="1"/>
  <c r="D130" i="111"/>
  <c r="C130" i="111"/>
  <c r="E126" i="111"/>
  <c r="D126" i="111"/>
  <c r="D145" i="111" s="1"/>
  <c r="C126" i="111"/>
  <c r="E122" i="111"/>
  <c r="D122" i="111"/>
  <c r="C122" i="111"/>
  <c r="E108" i="111"/>
  <c r="E92" i="111"/>
  <c r="E125" i="111" s="1"/>
  <c r="D108" i="111"/>
  <c r="C108" i="111"/>
  <c r="C92" i="111"/>
  <c r="D92" i="111"/>
  <c r="E78" i="111"/>
  <c r="D78" i="111"/>
  <c r="C78" i="111"/>
  <c r="E74" i="111"/>
  <c r="D74" i="111"/>
  <c r="C74" i="111"/>
  <c r="E71" i="111"/>
  <c r="D71" i="111"/>
  <c r="C71" i="111"/>
  <c r="E66" i="11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D45" i="111"/>
  <c r="C45" i="111"/>
  <c r="E34" i="111"/>
  <c r="D34" i="111"/>
  <c r="C34" i="111"/>
  <c r="E28" i="111"/>
  <c r="E27" i="111" s="1"/>
  <c r="D28" i="111"/>
  <c r="D27" i="111" s="1"/>
  <c r="C28" i="111"/>
  <c r="C27" i="111" s="1"/>
  <c r="E20" i="111"/>
  <c r="D20" i="111"/>
  <c r="C20" i="111"/>
  <c r="E13" i="111"/>
  <c r="D13" i="111"/>
  <c r="C13" i="111"/>
  <c r="E6" i="111"/>
  <c r="D6" i="111"/>
  <c r="C6" i="111"/>
  <c r="E141" i="108"/>
  <c r="D141" i="108"/>
  <c r="C141" i="108"/>
  <c r="E79" i="108"/>
  <c r="D79" i="108"/>
  <c r="C79" i="108"/>
  <c r="D85" i="108"/>
  <c r="C6" i="108"/>
  <c r="C62" i="108" s="1"/>
  <c r="E93" i="1"/>
  <c r="D127" i="1"/>
  <c r="E127" i="1"/>
  <c r="D131" i="1"/>
  <c r="E131" i="1"/>
  <c r="D136" i="1"/>
  <c r="E136" i="1"/>
  <c r="D141" i="1"/>
  <c r="E141" i="1"/>
  <c r="C141" i="1"/>
  <c r="C136" i="1"/>
  <c r="C131" i="1"/>
  <c r="C127" i="1"/>
  <c r="D13" i="1"/>
  <c r="E13" i="1"/>
  <c r="D20" i="1"/>
  <c r="E20" i="1"/>
  <c r="D35" i="1"/>
  <c r="D46" i="1"/>
  <c r="E46" i="1"/>
  <c r="D52" i="1"/>
  <c r="E52" i="1"/>
  <c r="D57" i="1"/>
  <c r="E57" i="1"/>
  <c r="D63" i="1"/>
  <c r="E63" i="1"/>
  <c r="D67" i="1"/>
  <c r="E67" i="1"/>
  <c r="D72" i="1"/>
  <c r="E72" i="1"/>
  <c r="D75" i="1"/>
  <c r="E75" i="1"/>
  <c r="D79" i="1"/>
  <c r="E79" i="1"/>
  <c r="C79" i="1"/>
  <c r="C75" i="1"/>
  <c r="C72" i="1"/>
  <c r="C67" i="1"/>
  <c r="C63" i="1"/>
  <c r="C57" i="1"/>
  <c r="C52" i="1"/>
  <c r="C46" i="1"/>
  <c r="C35" i="1"/>
  <c r="C20" i="1"/>
  <c r="C13" i="1"/>
  <c r="E36" i="100"/>
  <c r="D36" i="100"/>
  <c r="G8" i="64"/>
  <c r="G10" i="64"/>
  <c r="G11" i="64"/>
  <c r="G12" i="64"/>
  <c r="G13" i="64"/>
  <c r="G17" i="64"/>
  <c r="G18" i="64"/>
  <c r="G19" i="64"/>
  <c r="G20" i="64"/>
  <c r="G21" i="64"/>
  <c r="G22" i="64"/>
  <c r="G23" i="64"/>
  <c r="G16" i="63"/>
  <c r="G17" i="63"/>
  <c r="G18" i="63"/>
  <c r="G19" i="63"/>
  <c r="G20" i="63"/>
  <c r="G21" i="63"/>
  <c r="G22" i="63"/>
  <c r="G23" i="63"/>
  <c r="C124" i="114" l="1"/>
  <c r="C125" i="111"/>
  <c r="C146" i="111" s="1"/>
  <c r="D87" i="3"/>
  <c r="D88" i="3" s="1"/>
  <c r="D147" i="113"/>
  <c r="C87" i="3"/>
  <c r="C88" i="3" s="1"/>
  <c r="C85" i="1"/>
  <c r="E85" i="108"/>
  <c r="E86" i="108" s="1"/>
  <c r="D61" i="111"/>
  <c r="E84" i="111"/>
  <c r="D84" i="111"/>
  <c r="C146" i="3"/>
  <c r="C147" i="3" s="1"/>
  <c r="E146" i="3"/>
  <c r="D88" i="113"/>
  <c r="E87" i="3"/>
  <c r="C88" i="113"/>
  <c r="E124" i="114"/>
  <c r="E85" i="1"/>
  <c r="D151" i="111"/>
  <c r="C145" i="114"/>
  <c r="C146" i="114" s="1"/>
  <c r="C146" i="108"/>
  <c r="E146" i="108"/>
  <c r="E61" i="111"/>
  <c r="C145" i="111"/>
  <c r="H32" i="61"/>
  <c r="C146" i="113"/>
  <c r="C147" i="113" s="1"/>
  <c r="E63" i="114"/>
  <c r="E87" i="114" s="1"/>
  <c r="C86" i="114"/>
  <c r="D145" i="114"/>
  <c r="E151" i="111"/>
  <c r="D63" i="114"/>
  <c r="C84" i="111"/>
  <c r="C151" i="111" s="1"/>
  <c r="E146" i="111"/>
  <c r="D146" i="3"/>
  <c r="D147" i="3" s="1"/>
  <c r="E88" i="113"/>
  <c r="C85" i="108"/>
  <c r="D146" i="108"/>
  <c r="D152" i="108" s="1"/>
  <c r="C61" i="111"/>
  <c r="D86" i="114"/>
  <c r="E145" i="114"/>
  <c r="E147" i="113"/>
  <c r="E147" i="3"/>
  <c r="E88" i="3"/>
  <c r="D33" i="61"/>
  <c r="I33" i="61"/>
  <c r="I32" i="61"/>
  <c r="H33" i="61"/>
  <c r="E31" i="61"/>
  <c r="E32" i="61" s="1"/>
  <c r="D31" i="61"/>
  <c r="D32" i="61" s="1"/>
  <c r="C32" i="61"/>
  <c r="E33" i="61"/>
  <c r="C33" i="61"/>
  <c r="G33" i="61"/>
  <c r="E30" i="73"/>
  <c r="H29" i="73"/>
  <c r="E28" i="73"/>
  <c r="E29" i="73" s="1"/>
  <c r="D29" i="73"/>
  <c r="D30" i="73"/>
  <c r="I30" i="73"/>
  <c r="H30" i="73"/>
  <c r="C29" i="73"/>
  <c r="C30" i="73"/>
  <c r="G30" i="73"/>
  <c r="D147" i="108"/>
  <c r="D125" i="111"/>
  <c r="D146" i="111" s="1"/>
  <c r="E146" i="1"/>
  <c r="D146" i="1"/>
  <c r="C146" i="1"/>
  <c r="D126" i="1"/>
  <c r="C126" i="1"/>
  <c r="E126" i="1"/>
  <c r="D85" i="1"/>
  <c r="E62" i="1"/>
  <c r="D62" i="1"/>
  <c r="C62" i="1"/>
  <c r="C3" i="111"/>
  <c r="C89" i="111" s="1"/>
  <c r="E4" i="73"/>
  <c r="C90" i="1"/>
  <c r="C90" i="108"/>
  <c r="C4" i="73"/>
  <c r="D4" i="73"/>
  <c r="H4" i="73" s="1"/>
  <c r="D86" i="108"/>
  <c r="E85" i="111"/>
  <c r="E150" i="111"/>
  <c r="C63" i="114"/>
  <c r="E151" i="108"/>
  <c r="D146" i="114"/>
  <c r="C151" i="108"/>
  <c r="C86" i="108"/>
  <c r="C150" i="111" l="1"/>
  <c r="D85" i="111"/>
  <c r="E146" i="114"/>
  <c r="E152" i="108"/>
  <c r="D87" i="114"/>
  <c r="E147" i="108"/>
  <c r="E152" i="1"/>
  <c r="E86" i="1"/>
  <c r="C152" i="108"/>
  <c r="C85" i="111"/>
  <c r="C87" i="114"/>
  <c r="H31" i="73"/>
  <c r="D31" i="73"/>
  <c r="C31" i="73"/>
  <c r="G31" i="73"/>
  <c r="D151" i="108"/>
  <c r="D150" i="111"/>
  <c r="D152" i="1"/>
  <c r="C152" i="1"/>
  <c r="D147" i="1"/>
  <c r="C151" i="1"/>
  <c r="E147" i="1"/>
  <c r="D151" i="1"/>
  <c r="C86" i="1"/>
  <c r="E151" i="1"/>
  <c r="D86" i="1"/>
  <c r="D4" i="61"/>
  <c r="H4" i="61"/>
  <c r="I4" i="73"/>
  <c r="I4" i="61"/>
  <c r="E4" i="61"/>
  <c r="G4" i="73"/>
  <c r="G4" i="61"/>
  <c r="C4" i="61"/>
  <c r="I31" i="73"/>
  <c r="E31" i="73"/>
</calcChain>
</file>

<file path=xl/sharedStrings.xml><?xml version="1.0" encoding="utf-8"?>
<sst xmlns="http://schemas.openxmlformats.org/spreadsheetml/2006/main" count="2216" uniqueCount="539">
  <si>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</si>
  <si>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</si>
  <si>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</si>
  <si>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</si>
  <si>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</si>
  <si>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</si>
  <si>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</si>
  <si>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</si>
  <si>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</si>
  <si>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</si>
  <si>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</si>
  <si>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</si>
  <si>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</si>
  <si>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</si>
  <si>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</si>
  <si>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</si>
  <si>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</si>
  <si>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</si>
  <si>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</si>
  <si>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</si>
  <si>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</si>
  <si>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</si>
  <si>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</si>
  <si>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</si>
  <si>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</si>
  <si>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</si>
  <si>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</si>
  <si>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</si>
  <si>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Száma</t>
  </si>
  <si>
    <t>Közfoglalkoztatottak létszáma (fő)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</si>
  <si>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</si>
  <si>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</si>
  <si>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</si>
  <si>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</si>
  <si>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</si>
  <si>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</si>
  <si>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</si>
  <si>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</si>
  <si>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</si>
  <si>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</si>
  <si>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</si>
  <si>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</si>
  <si>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</si>
  <si>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</si>
  <si>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</si>
  <si>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</si>
  <si>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</si>
  <si>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</si>
  <si>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</si>
  <si>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</si>
  <si>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</si>
  <si>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</si>
  <si>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</si>
  <si>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</si>
  <si>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</si>
  <si>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</si>
  <si>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Módosított előirányzat</t>
  </si>
  <si>
    <t>Teljesítés</t>
  </si>
  <si>
    <t>31.</t>
  </si>
  <si>
    <t>Támogatott szervezet neve</t>
  </si>
  <si>
    <t>Támogatás célja</t>
  </si>
  <si>
    <t>32.</t>
  </si>
  <si>
    <t>33.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</si>
  <si>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</si>
  <si>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</si>
  <si>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</si>
  <si>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</si>
  <si>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</si>
  <si>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</si>
  <si>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</si>
  <si>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</si>
  <si>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</si>
  <si>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</si>
  <si>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</si>
  <si>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</si>
  <si>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</si>
  <si>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</si>
  <si>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</si>
  <si>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</si>
  <si>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</si>
  <si>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</si>
  <si>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</si>
  <si>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</si>
  <si>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</si>
  <si>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</si>
  <si>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</si>
  <si>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</si>
  <si>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</si>
  <si>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</si>
  <si>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</si>
  <si>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</si>
  <si>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</si>
  <si>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</si>
  <si>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</si>
  <si>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</si>
  <si>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</si>
  <si>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</si>
  <si>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</si>
  <si>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</si>
  <si>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</si>
  <si>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</si>
  <si>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</si>
  <si>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</si>
  <si>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</si>
  <si>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</si>
  <si>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</si>
  <si>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</si>
  <si>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</si>
  <si>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</si>
  <si>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</si>
  <si>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</si>
  <si>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</si>
  <si>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</si>
  <si>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</si>
  <si>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</si>
  <si>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</si>
  <si>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</si>
  <si>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</si>
  <si>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</si>
  <si>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</si>
  <si>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</si>
  <si>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</si>
  <si>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</si>
  <si>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</si>
  <si>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</si>
  <si>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</si>
  <si>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</si>
  <si>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</si>
  <si>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</si>
  <si>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</si>
  <si>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</si>
  <si>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</si>
  <si>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</si>
  <si>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</si>
  <si>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</si>
  <si>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</si>
  <si>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</si>
  <si>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</si>
  <si>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</si>
  <si>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</si>
  <si>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</si>
  <si>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</si>
  <si>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</si>
  <si>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</si>
  <si>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</si>
  <si>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</si>
  <si>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</si>
  <si>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</si>
  <si>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</si>
  <si>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</si>
  <si>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</si>
  <si>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</si>
  <si>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</si>
  <si>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</si>
  <si>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</si>
  <si>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</si>
  <si>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</si>
  <si>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</si>
  <si>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</si>
  <si>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</si>
  <si>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</si>
  <si>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</si>
  <si>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</si>
  <si>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</si>
  <si>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</si>
  <si>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</si>
  <si>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</si>
  <si>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</si>
  <si>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</si>
  <si>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</si>
  <si>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</si>
  <si>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</si>
  <si>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</si>
  <si>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</si>
  <si>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</si>
  <si>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</si>
  <si>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</si>
  <si>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</si>
  <si>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</si>
  <si>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</si>
  <si>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</si>
  <si>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</si>
  <si>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</si>
  <si>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</si>
  <si>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</si>
  <si>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</si>
  <si>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</si>
  <si>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</si>
  <si>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</si>
  <si>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</si>
  <si>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</si>
  <si>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</si>
  <si>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</si>
  <si>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</si>
  <si>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</si>
  <si>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</si>
  <si>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</si>
  <si>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</si>
  <si>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</si>
  <si>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</si>
  <si>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</si>
  <si>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</si>
  <si>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</si>
  <si>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</si>
  <si>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</si>
  <si>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</si>
  <si>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</si>
  <si>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</si>
  <si>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</si>
  <si>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</si>
  <si>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</si>
  <si>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</si>
  <si>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</si>
  <si>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</si>
  <si>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</si>
  <si>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</si>
  <si>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</si>
  <si>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</si>
  <si>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</si>
  <si>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</si>
  <si>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</si>
  <si>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</si>
  <si>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</si>
  <si>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</si>
  <si>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</si>
  <si>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</si>
  <si>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</si>
  <si>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</si>
  <si>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</si>
  <si>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</si>
  <si>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</si>
  <si>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</si>
  <si>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</si>
  <si>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</si>
  <si>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</si>
  <si>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</si>
  <si>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</si>
  <si>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</si>
  <si>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</si>
  <si>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</si>
  <si>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</si>
  <si>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</si>
  <si>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</si>
  <si>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</si>
  <si>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</si>
  <si>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</si>
  <si>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</si>
  <si>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</si>
  <si>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</si>
  <si>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</si>
  <si>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</si>
  <si>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</si>
  <si>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</si>
  <si>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</si>
  <si>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</si>
  <si>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</si>
  <si>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</si>
  <si>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</si>
  <si>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</si>
  <si>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</si>
  <si>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</si>
  <si>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</si>
  <si>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</si>
  <si>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</si>
  <si>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</si>
  <si>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</si>
  <si>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</si>
  <si>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</si>
  <si>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</si>
  <si>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</si>
  <si>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G=(D+F)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</si>
  <si>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</si>
  <si>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</si>
  <si>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</si>
  <si>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</si>
  <si>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</si>
  <si>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</si>
  <si>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</si>
  <si>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5.-ből EU-s támogatás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</si>
  <si>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</si>
  <si>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</si>
  <si>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</si>
  <si>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</si>
  <si>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</si>
  <si>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</si>
  <si>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</si>
  <si>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#</t>
  </si>
  <si>
    <t>Előző időszak</t>
  </si>
  <si>
    <t>Tárgyi időszak</t>
  </si>
  <si>
    <t>Beruházási (felhalmozási) kiadások előirányzata beruházásonként</t>
  </si>
  <si>
    <t>Felújítási kiadások előirányzata felújításonként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</si>
  <si>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</si>
  <si>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</si>
  <si>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</si>
  <si>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</si>
  <si>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</si>
  <si>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</si>
  <si>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</si>
  <si>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</si>
  <si>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</si>
  <si>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</si>
  <si>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</si>
  <si>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</si>
  <si>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</si>
  <si>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</si>
  <si>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</si>
  <si>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</si>
  <si>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</si>
  <si>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</si>
  <si>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</si>
  <si>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</si>
  <si>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</si>
  <si>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</si>
  <si>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</si>
  <si>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</si>
  <si>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</si>
  <si>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</si>
  <si>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</si>
  <si>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</si>
  <si>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</si>
  <si>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</si>
  <si>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</si>
  <si>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</si>
  <si>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</si>
  <si>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</si>
  <si>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Összesen:</t>
  </si>
  <si>
    <t>01</t>
  </si>
  <si>
    <t>Előirányzat-csoport, kiemelt előirányzat megnevezése</t>
  </si>
  <si>
    <t>Bevételek</t>
  </si>
  <si>
    <t>Kiadások</t>
  </si>
  <si>
    <t>Általános tartalék</t>
  </si>
  <si>
    <t>Céltartalék</t>
  </si>
  <si>
    <t>02</t>
  </si>
  <si>
    <t>03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</si>
  <si>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</si>
  <si>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</si>
  <si>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</si>
  <si>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</si>
  <si>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</si>
  <si>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</si>
  <si>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</si>
  <si>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</si>
  <si>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</si>
  <si>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</si>
  <si>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</si>
  <si>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</si>
  <si>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</si>
  <si>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</si>
  <si>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</si>
  <si>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</si>
  <si>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</si>
  <si>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</si>
  <si>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</si>
  <si>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</si>
  <si>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</si>
  <si>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</si>
  <si>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</si>
  <si>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</si>
  <si>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</si>
  <si>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</si>
  <si>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</si>
  <si>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</si>
  <si>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</si>
  <si>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</si>
  <si>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</si>
  <si>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</si>
  <si>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</si>
  <si>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</si>
  <si>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</si>
  <si>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</si>
  <si>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</si>
  <si>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</si>
  <si>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</si>
  <si>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</si>
  <si>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</si>
  <si>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</si>
  <si>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</si>
  <si>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</si>
  <si>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</si>
  <si>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</si>
  <si>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</si>
  <si>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</si>
  <si>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</si>
  <si>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működési hozájárulás</t>
  </si>
  <si>
    <t>Működési célú költségvetési és kiegészítő támogatások</t>
  </si>
  <si>
    <t>Biztosító által fizetett kártérítés</t>
  </si>
  <si>
    <t>Forintban</t>
  </si>
  <si>
    <t xml:space="preserve">   1.6.</t>
  </si>
  <si>
    <t>Elszámolásból származó bevételek</t>
  </si>
  <si>
    <t xml:space="preserve">   Elszámolásból származó bevételek</t>
  </si>
  <si>
    <t xml:space="preserve"> Forintban </t>
  </si>
  <si>
    <t xml:space="preserve">Forintban </t>
  </si>
  <si>
    <t>1.6</t>
  </si>
  <si>
    <t>Tervezett 
( Ft)</t>
  </si>
  <si>
    <t>Tényleges 
( Ft)</t>
  </si>
  <si>
    <t>Medicopter Alapítvány</t>
  </si>
  <si>
    <t>Módosítások (+/-)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</si>
  <si>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</si>
  <si>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</si>
  <si>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</si>
  <si>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</si>
  <si>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</si>
  <si>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</si>
  <si>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A/III/1 Tartós részesedések (=A/III/1a+…+A/III/1e)</t>
  </si>
  <si>
    <t>A/III/1c - ebből: tartós részesedésel pénzügyi vállalkozásban</t>
  </si>
  <si>
    <t>A/III Befektetett pénzügyi eszközök (=A/III/1+A/III/2+A/III/3)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</si>
  <si>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</si>
  <si>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</si>
  <si>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</si>
  <si>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</si>
  <si>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</si>
  <si>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</si>
  <si>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</si>
  <si>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</si>
  <si>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</si>
  <si>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</si>
  <si>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</si>
  <si>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</si>
  <si>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</si>
  <si>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D/I/6 Költségvetési évben esedékes követelések működési célú átvett pénzeszközre (&gt;=D/I/6a+D/I/6b+D/I/6c)</t>
  </si>
  <si>
    <t>D/I/7 Költségvetési évben esedékes követelések felhalmozási célú átvett pénzeszközre (&gt;=D/I/7a+D/I/7b+D/I/7c)</t>
  </si>
  <si>
    <t>D/I Költségvetési évben esedékes követelések (=D/I/1+…+D/I/8)</t>
  </si>
  <si>
    <t>D/III/4 Forgótőke elszámolása</t>
  </si>
  <si>
    <t>D/III Követelés jellegű sajátos elszámolások (=D/III/1+…+D/III/9)</t>
  </si>
  <si>
    <t>D) KÖVETELÉSEK  (=D/I+D/II+D/III)</t>
  </si>
  <si>
    <t>E/III Egyéb sajátos eszközoldali elszámolások (=E/III/1+E/III/2)</t>
  </si>
  <si>
    <t>E) EGYÉB SAJÁTOS ELSZÁMOLÁSOK (=E/I+E/II+E/III)</t>
  </si>
  <si>
    <t>ESZKÖZÖK ÖSSZESEN (=A+B+C+D+E+F)</t>
  </si>
  <si>
    <t>G/I  Nemzeti vagyon induláskori értéke</t>
  </si>
  <si>
    <t>G/II Nemzeti vagyon változásai</t>
  </si>
  <si>
    <t>G/III/3 Pénzeszközön kívüli egyéb eszközök induláskori értéke és változásai</t>
  </si>
  <si>
    <t>G/III Egyéb eszközök induláskori értéke és változásai (=G/III/1+G/III/2+G/III/3)</t>
  </si>
  <si>
    <t>G/IV Felhalmozott eredmény</t>
  </si>
  <si>
    <t>G/VI Mérleg szerinti eredmény</t>
  </si>
  <si>
    <t>G/ SAJÁT TŐKE  (= G/I+…+G/VI)</t>
  </si>
  <si>
    <t>H/I/3 Költségvetési évben esedékes kötelezettségek dologi kiadásokra</t>
  </si>
  <si>
    <t>H/I/5 Költségvetési évben esedékes kötelezettségek egyéb működési célú kiadásokra (&gt;=H/I/5a+H/I/5b)</t>
  </si>
  <si>
    <t>H/I Költségvetési évben esedékes kötelezettségek (=H/I/1+…+H/I/9)</t>
  </si>
  <si>
    <t>H/II/3 Költségvetési évet követően esedékes kötelezettségek dologi kiadásokra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</si>
  <si>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</si>
  <si>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</si>
  <si>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</si>
  <si>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>H/III/1 Kapott előlegek</t>
  </si>
  <si>
    <t>H/III/3 Más szervezetet megillető bevételek elszámolása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</si>
  <si>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</si>
  <si>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</si>
  <si>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</si>
  <si>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</si>
  <si>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</si>
  <si>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</si>
  <si>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</si>
  <si>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</si>
  <si>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</si>
  <si>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</si>
  <si>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</si>
  <si>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</si>
  <si>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</si>
  <si>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</si>
  <si>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</si>
  <si>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>D)       Kötelezettséggel terhelt maradvány</t>
  </si>
  <si>
    <t>4.1.2</t>
  </si>
  <si>
    <t>4.1.3.</t>
  </si>
  <si>
    <t>Értékesítés és forgalmi adók</t>
  </si>
  <si>
    <t>Értékesítési és forgalmi adók</t>
  </si>
  <si>
    <t>Balatoni Szövetség</t>
  </si>
  <si>
    <t>Nemesdéd Község Önkormányzata</t>
  </si>
  <si>
    <t>Balaton-felvidéki Szoc. Gyermekjól. Szolg.</t>
  </si>
  <si>
    <t>Tapolca Város Önkormányzata</t>
  </si>
  <si>
    <t>Tapolcai Honvéd Kult. Egyesület</t>
  </si>
  <si>
    <t>Sportegyesület</t>
  </si>
  <si>
    <t>Országos Mentőszolgálat alapítvány</t>
  </si>
  <si>
    <t>Nyugdíjas Egyesület Nemesgulács</t>
  </si>
  <si>
    <t>Páduai Szent Antal Plébánia</t>
  </si>
  <si>
    <t>Kommandói Általános Iskola</t>
  </si>
  <si>
    <t>Polgárőrség Nemesgulács</t>
  </si>
  <si>
    <t>Tagdíj</t>
  </si>
  <si>
    <t>nyári táborozás</t>
  </si>
  <si>
    <t>Pedagógusnap</t>
  </si>
  <si>
    <t>A/VI/1 Konszeccióba, vagyoonkezelésbe adott eszközök</t>
  </si>
  <si>
    <t>A/IV Koncesszióba, vagyonkezelésbe adott eszközök</t>
  </si>
  <si>
    <t>D/I/4/d ebből: költségvetési évben esedékes követelések kiszámlázott áfa</t>
  </si>
  <si>
    <t xml:space="preserve">D/II Költségvetési évet követően edesékes követelések </t>
  </si>
  <si>
    <t>D/II/ Költségvetési évet követően esedékes követelések közhatalmi bevételekre</t>
  </si>
  <si>
    <t>E/III/2 Utalványok, bérletek más hasonló eszközök elszámolásai</t>
  </si>
  <si>
    <t>H/II/5 Költségvetési évet követően esedékes kötelezettségek egyéb működési célú kiadásokra</t>
  </si>
  <si>
    <t>J/3 Halasztott eredményszemléletű bevételek</t>
  </si>
  <si>
    <t>Járda felújítás</t>
  </si>
  <si>
    <t>Vöröskereszt helyi szervezete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</si>
  <si>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</si>
  <si>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</si>
  <si>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</si>
  <si>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</si>
  <si>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</si>
  <si>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</si>
  <si>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</si>
  <si>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</si>
  <si>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</si>
  <si>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</si>
  <si>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</si>
  <si>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</si>
  <si>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</si>
  <si>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</si>
  <si>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</si>
  <si>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</si>
  <si>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</si>
  <si>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</si>
  <si>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</si>
  <si>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</si>
  <si>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</si>
  <si>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</si>
  <si>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</si>
  <si>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</si>
  <si>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</si>
  <si>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</si>
  <si>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</si>
  <si>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</si>
  <si>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2018. évi</t>
  </si>
  <si>
    <t>Immat. Javak</t>
  </si>
  <si>
    <t>3.  melléklet a    /2019. (..) önkormányzati rendelethez</t>
  </si>
  <si>
    <t>Felhasználás 2018.XII.31.-ig</t>
  </si>
  <si>
    <t xml:space="preserve"> 2018. évi módosított előirányzat</t>
  </si>
  <si>
    <t>2018. évi teljesítés</t>
  </si>
  <si>
    <t>Összes teljesítés2018. dec. 31-ig</t>
  </si>
  <si>
    <t>Ingatlanok beszerzése:</t>
  </si>
  <si>
    <t>ebből Ingatlan vásárlás (Sáfár Imre)</t>
  </si>
  <si>
    <t>Informatikai eszközök beszerzése érdekeltség növelő pályázat</t>
  </si>
  <si>
    <t>Egyéb tárgyi eszköz beszerzése:</t>
  </si>
  <si>
    <t>ebből Szennyvíz szivattyú</t>
  </si>
  <si>
    <t>ebből tűzhely (Érd. Növelő)</t>
  </si>
  <si>
    <t>ebből hűtő (Érd. Növ.)</t>
  </si>
  <si>
    <t>ebből Műanyag spirálozó gép (Érd. Növ.)</t>
  </si>
  <si>
    <t>ebből vetítóvászon (érd. Növ.)</t>
  </si>
  <si>
    <t>Szakértői vélemény</t>
  </si>
  <si>
    <t>4.  melléklet a    /2019. (..) önkormányzati rendelethez</t>
  </si>
  <si>
    <t>Nemesgulács Község Önkormányzat 2018.évi Könyvviteli mérleg</t>
  </si>
  <si>
    <t xml:space="preserve">Nemesgulács Önkormányzat 2018. évi költségvetési maradványkimutatás        </t>
  </si>
  <si>
    <t xml:space="preserve"> 3.  tájékoztató tábla a   /2019 (   ) önkormányzati rendelethez</t>
  </si>
  <si>
    <t>A/IV/1b-ebből tárgyi eszközök</t>
  </si>
  <si>
    <t xml:space="preserve">ebből Ingatlan beruházás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</si>
</sst>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#"/>
  </numFmts>
  <fonts count="41" x14ac:knownFonts="1"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i/>
      <sz val="9"/>
      <name val="Times New Roman CE"/>
      <charset val="238"/>
    </font>
    <font>
      <sz val="9"/>
      <name val="Times New Roman"/>
      <family val="1"/>
      <charset val="238"/>
    </font>
    <font>
      <sz val="10"/>
      <name val="Times New Roman CE"/>
      <charset val="238"/>
    </font>
    <font>
      <b/>
      <i/>
      <sz val="10"/>
      <name val="Times New Roman CE"/>
      <charset val="238"/>
    </font>
    <font>
      <i/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 CE"/>
      <charset val="238"/>
    </font>
    <font>
      <sz val="10"/>
      <name val="Arial CE"/>
      <charset val="238"/>
    </font>
    <font>
      <sz val="10"/>
      <name val="MS Sans Serif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5" fillId="0" borderId="0"/>
    <xf numFmtId="0" fontId="36" fillId="0" borderId="0"/>
  </cellStyleXfs>
  <cellXfs count="345">
    <xf numFmtId="0" fontId="0" fillId="0" borderId="0" xfId="0"/>
    <xf numFmtId="165" fontId="17" fillId="0" borderId="1" xfId="0" applyNumberFormat="1" applyFont="1" applyFill="1" applyBorder="1" applyAlignment="1" applyProtection="1">
      <alignment vertical="center" wrapText="1"/>
      <protection locked="0"/>
    </xf>
    <xf numFmtId="165" fontId="17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165" fontId="17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165" fontId="0" fillId="0" borderId="0" xfId="0" applyNumberFormat="1" applyFill="1" applyAlignment="1" applyProtection="1">
      <alignment vertical="center" wrapText="1"/>
    </xf>
    <xf numFmtId="1" fontId="17" fillId="0" borderId="1" xfId="0" applyNumberFormat="1" applyFont="1" applyFill="1" applyBorder="1" applyAlignment="1" applyProtection="1">
      <alignment vertical="center" wrapText="1"/>
      <protection locked="0"/>
    </xf>
    <xf numFmtId="165" fontId="17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" fontId="17" fillId="0" borderId="2" xfId="0" applyNumberFormat="1" applyFont="1" applyFill="1" applyBorder="1" applyAlignment="1" applyProtection="1">
      <alignment vertical="center" wrapText="1"/>
      <protection locked="0"/>
    </xf>
    <xf numFmtId="165" fontId="16" fillId="0" borderId="6" xfId="0" applyNumberFormat="1" applyFont="1" applyFill="1" applyBorder="1" applyAlignment="1" applyProtection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165" fontId="15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15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0" fillId="0" borderId="0" xfId="0" applyNumberFormat="1" applyFill="1" applyAlignment="1" applyProtection="1">
      <alignment horizontal="center" vertical="center" wrapText="1"/>
    </xf>
    <xf numFmtId="165" fontId="6" fillId="0" borderId="7" xfId="0" applyNumberFormat="1" applyFont="1" applyFill="1" applyBorder="1" applyAlignment="1" applyProtection="1">
      <alignment horizontal="center" vertical="center" wrapText="1"/>
    </xf>
    <xf numFmtId="165" fontId="6" fillId="0" borderId="5" xfId="0" applyNumberFormat="1" applyFont="1" applyFill="1" applyBorder="1" applyAlignment="1" applyProtection="1">
      <alignment horizontal="center" vertical="center" wrapText="1"/>
    </xf>
    <xf numFmtId="165" fontId="6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165" fontId="4" fillId="0" borderId="0" xfId="0" applyNumberFormat="1" applyFont="1" applyFill="1" applyAlignment="1" applyProtection="1">
      <alignment horizontal="right" vertical="center"/>
    </xf>
    <xf numFmtId="165" fontId="27" fillId="0" borderId="8" xfId="0" applyNumberFormat="1" applyFont="1" applyFill="1" applyBorder="1" applyAlignment="1" applyProtection="1">
      <alignment horizontal="right" vertical="center" wrapText="1" indent="1"/>
    </xf>
    <xf numFmtId="0" fontId="30" fillId="0" borderId="0" xfId="0" applyFont="1" applyFill="1" applyAlignment="1" applyProtection="1">
      <alignment horizontal="left" vertical="center" wrapText="1"/>
    </xf>
    <xf numFmtId="0" fontId="30" fillId="0" borderId="0" xfId="0" applyFont="1" applyFill="1" applyAlignment="1" applyProtection="1">
      <alignment vertical="center" wrapText="1"/>
    </xf>
    <xf numFmtId="0" fontId="30" fillId="0" borderId="0" xfId="0" applyFont="1" applyFill="1" applyAlignment="1" applyProtection="1">
      <alignment horizontal="right" vertical="center" wrapText="1" indent="1"/>
    </xf>
    <xf numFmtId="165" fontId="28" fillId="0" borderId="9" xfId="5" applyNumberFormat="1" applyFont="1" applyFill="1" applyBorder="1" applyAlignment="1" applyProtection="1">
      <alignment vertical="center"/>
    </xf>
    <xf numFmtId="165" fontId="28" fillId="0" borderId="9" xfId="5" applyNumberFormat="1" applyFont="1" applyFill="1" applyBorder="1" applyAlignment="1" applyProtection="1"/>
    <xf numFmtId="0" fontId="6" fillId="0" borderId="10" xfId="5" applyFont="1" applyFill="1" applyBorder="1" applyAlignment="1" applyProtection="1">
      <alignment horizontal="center" vertical="center" wrapText="1"/>
    </xf>
    <xf numFmtId="0" fontId="6" fillId="0" borderId="11" xfId="5" applyFont="1" applyFill="1" applyBorder="1" applyAlignment="1" applyProtection="1">
      <alignment horizontal="center" vertical="center" wrapText="1"/>
    </xf>
    <xf numFmtId="165" fontId="16" fillId="0" borderId="12" xfId="0" applyNumberFormat="1" applyFont="1" applyFill="1" applyBorder="1" applyAlignment="1" applyProtection="1">
      <alignment horizontal="center" vertical="center" wrapText="1"/>
    </xf>
    <xf numFmtId="165" fontId="17" fillId="0" borderId="13" xfId="0" applyNumberFormat="1" applyFont="1" applyFill="1" applyBorder="1" applyAlignment="1" applyProtection="1">
      <alignment vertical="center" wrapText="1"/>
      <protection locked="0"/>
    </xf>
    <xf numFmtId="165" fontId="23" fillId="0" borderId="14" xfId="0" applyNumberFormat="1" applyFont="1" applyFill="1" applyBorder="1" applyAlignment="1" applyProtection="1">
      <alignment vertical="center" wrapText="1"/>
    </xf>
    <xf numFmtId="165" fontId="17" fillId="0" borderId="15" xfId="0" applyNumberFormat="1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</xf>
    <xf numFmtId="165" fontId="17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10" xfId="5" applyNumberFormat="1" applyFont="1" applyFill="1" applyBorder="1" applyAlignment="1" applyProtection="1">
      <alignment horizontal="right" vertical="center" wrapText="1" indent="1"/>
      <protection locked="0"/>
    </xf>
    <xf numFmtId="165" fontId="22" fillId="0" borderId="5" xfId="0" applyNumberFormat="1" applyFont="1" applyBorder="1" applyAlignment="1" applyProtection="1">
      <alignment horizontal="right" vertical="center" wrapText="1" indent="1"/>
    </xf>
    <xf numFmtId="165" fontId="26" fillId="0" borderId="5" xfId="0" applyNumberFormat="1" applyFont="1" applyFill="1" applyBorder="1" applyAlignment="1" applyProtection="1">
      <alignment horizontal="right" vertical="center" wrapText="1" indent="1"/>
    </xf>
    <xf numFmtId="165" fontId="26" fillId="0" borderId="6" xfId="0" applyNumberFormat="1" applyFont="1" applyFill="1" applyBorder="1" applyAlignment="1" applyProtection="1">
      <alignment horizontal="right" vertical="center" wrapText="1" indent="1"/>
    </xf>
    <xf numFmtId="165" fontId="24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19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1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9" xfId="0" applyFont="1" applyFill="1" applyBorder="1" applyAlignment="1" applyProtection="1">
      <alignment horizontal="center" vertical="center" wrapText="1"/>
    </xf>
    <xf numFmtId="3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0" xfId="0" applyFont="1" applyFill="1" applyBorder="1" applyAlignment="1" applyProtection="1">
      <alignment horizontal="center" vertical="center" wrapText="1"/>
    </xf>
    <xf numFmtId="3" fontId="3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" xfId="0" applyNumberFormat="1" applyFont="1" applyFill="1" applyBorder="1" applyAlignment="1" applyProtection="1">
      <alignment vertical="center" wrapText="1"/>
      <protection locked="0"/>
    </xf>
    <xf numFmtId="0" fontId="31" fillId="0" borderId="0" xfId="0" applyFont="1" applyFill="1" applyAlignment="1">
      <alignment horizontal="right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right" vertical="center" indent="1"/>
    </xf>
    <xf numFmtId="0" fontId="24" fillId="0" borderId="1" xfId="0" applyFont="1" applyFill="1" applyBorder="1" applyAlignment="1" applyProtection="1">
      <alignment horizontal="left" vertical="center" indent="1"/>
      <protection locked="0"/>
    </xf>
    <xf numFmtId="3" fontId="24" fillId="0" borderId="13" xfId="0" applyNumberFormat="1" applyFont="1" applyFill="1" applyBorder="1" applyAlignment="1" applyProtection="1">
      <alignment horizontal="right" vertical="center"/>
      <protection locked="0"/>
    </xf>
    <xf numFmtId="3" fontId="24" fillId="0" borderId="14" xfId="0" applyNumberFormat="1" applyFont="1" applyFill="1" applyBorder="1" applyAlignment="1" applyProtection="1">
      <alignment horizontal="right" vertical="center"/>
      <protection locked="0"/>
    </xf>
    <xf numFmtId="0" fontId="24" fillId="0" borderId="4" xfId="0" applyFont="1" applyFill="1" applyBorder="1" applyAlignment="1">
      <alignment horizontal="right" vertical="center" indent="1"/>
    </xf>
    <xf numFmtId="0" fontId="24" fillId="0" borderId="2" xfId="0" applyFont="1" applyFill="1" applyBorder="1" applyAlignment="1" applyProtection="1">
      <alignment horizontal="left" vertical="center" indent="1"/>
      <protection locked="0"/>
    </xf>
    <xf numFmtId="3" fontId="24" fillId="0" borderId="15" xfId="0" applyNumberFormat="1" applyFont="1" applyFill="1" applyBorder="1" applyAlignment="1" applyProtection="1">
      <alignment horizontal="right" vertical="center"/>
      <protection locked="0"/>
    </xf>
    <xf numFmtId="3" fontId="24" fillId="0" borderId="27" xfId="0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vertical="center"/>
    </xf>
    <xf numFmtId="165" fontId="23" fillId="0" borderId="5" xfId="0" applyNumberFormat="1" applyFont="1" applyFill="1" applyBorder="1" applyAlignment="1">
      <alignment vertical="center" wrapText="1"/>
    </xf>
    <xf numFmtId="165" fontId="23" fillId="0" borderId="6" xfId="0" applyNumberFormat="1" applyFont="1" applyFill="1" applyBorder="1" applyAlignment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left" vertical="center" wrapText="1" indent="1"/>
    </xf>
    <xf numFmtId="165" fontId="25" fillId="0" borderId="0" xfId="5" applyNumberFormat="1" applyFont="1" applyFill="1" applyBorder="1" applyAlignment="1" applyProtection="1">
      <alignment horizontal="right" vertical="center" wrapText="1" indent="1"/>
    </xf>
    <xf numFmtId="0" fontId="22" fillId="0" borderId="5" xfId="0" applyFont="1" applyBorder="1" applyAlignment="1" applyProtection="1">
      <alignment vertical="center" wrapText="1"/>
    </xf>
    <xf numFmtId="165" fontId="17" fillId="0" borderId="32" xfId="5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2" xfId="0" applyFont="1" applyBorder="1" applyAlignment="1" applyProtection="1">
      <alignment vertical="center" wrapText="1"/>
    </xf>
    <xf numFmtId="0" fontId="22" fillId="0" borderId="33" xfId="0" applyFont="1" applyBorder="1" applyAlignment="1" applyProtection="1">
      <alignment vertical="center" wrapText="1"/>
    </xf>
    <xf numFmtId="165" fontId="20" fillId="0" borderId="5" xfId="0" quotePrefix="1" applyNumberFormat="1" applyFont="1" applyBorder="1" applyAlignment="1" applyProtection="1">
      <alignment horizontal="right" vertical="center" wrapText="1" indent="1"/>
    </xf>
    <xf numFmtId="165" fontId="20" fillId="0" borderId="19" xfId="0" quotePrefix="1" applyNumberFormat="1" applyFont="1" applyBorder="1" applyAlignment="1" applyProtection="1">
      <alignment horizontal="right" vertical="center" wrapText="1" indent="1"/>
    </xf>
    <xf numFmtId="165" fontId="22" fillId="0" borderId="19" xfId="0" applyNumberFormat="1" applyFont="1" applyBorder="1" applyAlignment="1" applyProtection="1">
      <alignment horizontal="right" vertical="center" wrapText="1" indent="1"/>
    </xf>
    <xf numFmtId="165" fontId="17" fillId="0" borderId="34" xfId="5" applyNumberFormat="1" applyFont="1" applyFill="1" applyBorder="1" applyAlignment="1" applyProtection="1">
      <alignment horizontal="right" vertical="center" wrapText="1" indent="1"/>
      <protection locked="0"/>
    </xf>
    <xf numFmtId="165" fontId="16" fillId="0" borderId="35" xfId="5" applyNumberFormat="1" applyFont="1" applyFill="1" applyBorder="1" applyAlignment="1" applyProtection="1">
      <alignment horizontal="right" vertical="center" wrapText="1" indent="1"/>
    </xf>
    <xf numFmtId="0" fontId="17" fillId="0" borderId="8" xfId="5" applyFont="1" applyFill="1" applyBorder="1" applyAlignment="1" applyProtection="1">
      <alignment horizontal="left" vertical="center" wrapText="1" indent="1"/>
    </xf>
    <xf numFmtId="0" fontId="17" fillId="0" borderId="1" xfId="5" applyFont="1" applyFill="1" applyBorder="1" applyAlignment="1" applyProtection="1">
      <alignment horizontal="lef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1"/>
    </xf>
    <xf numFmtId="0" fontId="17" fillId="0" borderId="17" xfId="5" applyFont="1" applyFill="1" applyBorder="1" applyAlignment="1" applyProtection="1">
      <alignment horizontal="left" vertical="center" wrapText="1" indent="1"/>
    </xf>
    <xf numFmtId="0" fontId="17" fillId="0" borderId="36" xfId="5" applyFont="1" applyFill="1" applyBorder="1" applyAlignment="1" applyProtection="1">
      <alignment horizontal="left" vertical="center" wrapText="1" indent="1"/>
    </xf>
    <xf numFmtId="0" fontId="17" fillId="0" borderId="2" xfId="5" applyFont="1" applyFill="1" applyBorder="1" applyAlignment="1" applyProtection="1">
      <alignment horizontal="left" vertical="center" wrapText="1" indent="1"/>
    </xf>
    <xf numFmtId="49" fontId="17" fillId="0" borderId="37" xfId="5" applyNumberFormat="1" applyFont="1" applyFill="1" applyBorder="1" applyAlignment="1" applyProtection="1">
      <alignment horizontal="left" vertical="center" wrapText="1" indent="1"/>
    </xf>
    <xf numFmtId="49" fontId="17" fillId="0" borderId="3" xfId="5" applyNumberFormat="1" applyFont="1" applyFill="1" applyBorder="1" applyAlignment="1" applyProtection="1">
      <alignment horizontal="left" vertical="center" wrapText="1" indent="1"/>
    </xf>
    <xf numFmtId="49" fontId="17" fillId="0" borderId="28" xfId="5" applyNumberFormat="1" applyFont="1" applyFill="1" applyBorder="1" applyAlignment="1" applyProtection="1">
      <alignment horizontal="left" vertical="center" wrapText="1" indent="1"/>
    </xf>
    <xf numFmtId="49" fontId="17" fillId="0" borderId="4" xfId="5" applyNumberFormat="1" applyFont="1" applyFill="1" applyBorder="1" applyAlignment="1" applyProtection="1">
      <alignment horizontal="left" vertical="center" wrapText="1" indent="1"/>
    </xf>
    <xf numFmtId="49" fontId="17" fillId="0" borderId="25" xfId="5" applyNumberFormat="1" applyFont="1" applyFill="1" applyBorder="1" applyAlignment="1" applyProtection="1">
      <alignment horizontal="left" vertical="center" wrapText="1" indent="1"/>
    </xf>
    <xf numFmtId="49" fontId="17" fillId="0" borderId="30" xfId="5" applyNumberFormat="1" applyFont="1" applyFill="1" applyBorder="1" applyAlignment="1" applyProtection="1">
      <alignment horizontal="left" vertical="center" wrapText="1" indent="1"/>
    </xf>
    <xf numFmtId="0" fontId="17" fillId="0" borderId="0" xfId="5" applyFont="1" applyFill="1" applyBorder="1" applyAlignment="1" applyProtection="1">
      <alignment horizontal="left" vertical="center" wrapText="1" indent="1"/>
    </xf>
    <xf numFmtId="0" fontId="16" fillId="0" borderId="7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horizontal="left" vertical="center" wrapText="1" indent="1"/>
    </xf>
    <xf numFmtId="0" fontId="16" fillId="0" borderId="22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vertical="center" wrapText="1"/>
    </xf>
    <xf numFmtId="0" fontId="16" fillId="0" borderId="23" xfId="5" applyFont="1" applyFill="1" applyBorder="1" applyAlignment="1" applyProtection="1">
      <alignment vertical="center" wrapText="1"/>
    </xf>
    <xf numFmtId="0" fontId="16" fillId="0" borderId="7" xfId="5" applyFont="1" applyFill="1" applyBorder="1" applyAlignment="1" applyProtection="1">
      <alignment horizontal="center" vertical="center" wrapText="1"/>
    </xf>
    <xf numFmtId="0" fontId="16" fillId="0" borderId="5" xfId="5" applyFont="1" applyFill="1" applyBorder="1" applyAlignment="1" applyProtection="1">
      <alignment horizontal="center" vertical="center" wrapText="1"/>
    </xf>
    <xf numFmtId="0" fontId="16" fillId="0" borderId="6" xfId="5" applyFont="1" applyFill="1" applyBorder="1" applyAlignment="1" applyProtection="1">
      <alignment horizontal="center" vertical="center" wrapText="1"/>
    </xf>
    <xf numFmtId="0" fontId="23" fillId="0" borderId="5" xfId="5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horizontal="right"/>
    </xf>
    <xf numFmtId="165" fontId="28" fillId="0" borderId="9" xfId="5" applyNumberFormat="1" applyFont="1" applyFill="1" applyBorder="1" applyAlignment="1" applyProtection="1">
      <alignment horizontal="left" vertical="center"/>
    </xf>
    <xf numFmtId="0" fontId="17" fillId="0" borderId="1" xfId="5" applyFont="1" applyFill="1" applyBorder="1" applyAlignment="1" applyProtection="1">
      <alignment horizontal="left" indent="6"/>
    </xf>
    <xf numFmtId="0" fontId="17" fillId="0" borderId="1" xfId="5" applyFont="1" applyFill="1" applyBorder="1" applyAlignment="1" applyProtection="1">
      <alignment horizontal="left" vertical="center" wrapText="1" indent="6"/>
    </xf>
    <xf numFmtId="0" fontId="17" fillId="0" borderId="2" xfId="5" applyFont="1" applyFill="1" applyBorder="1" applyAlignment="1" applyProtection="1">
      <alignment horizontal="left" vertical="center" wrapText="1" indent="6"/>
    </xf>
    <xf numFmtId="0" fontId="17" fillId="0" borderId="10" xfId="5" applyFont="1" applyFill="1" applyBorder="1" applyAlignment="1" applyProtection="1">
      <alignment horizontal="left" vertical="center" wrapText="1" indent="6"/>
    </xf>
    <xf numFmtId="165" fontId="16" fillId="0" borderId="19" xfId="5" applyNumberFormat="1" applyFont="1" applyFill="1" applyBorder="1" applyAlignment="1" applyProtection="1">
      <alignment horizontal="right" vertical="center" wrapText="1" indent="1"/>
    </xf>
    <xf numFmtId="165" fontId="17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5" xfId="0" applyFont="1" applyBorder="1" applyAlignment="1" applyProtection="1">
      <alignment horizontal="left" vertical="center" wrapText="1" indent="1"/>
    </xf>
    <xf numFmtId="0" fontId="21" fillId="0" borderId="1" xfId="0" applyFont="1" applyBorder="1" applyAlignment="1" applyProtection="1">
      <alignment horizontal="left" vertical="center" wrapText="1" indent="1"/>
    </xf>
    <xf numFmtId="0" fontId="21" fillId="0" borderId="2" xfId="0" applyFont="1" applyBorder="1" applyAlignment="1" applyProtection="1">
      <alignment horizontal="left" vertical="center" wrapText="1" indent="1"/>
    </xf>
    <xf numFmtId="0" fontId="22" fillId="0" borderId="40" xfId="0" applyFont="1" applyBorder="1" applyAlignment="1" applyProtection="1">
      <alignment horizontal="left" vertical="center" wrapText="1" indent="1"/>
    </xf>
    <xf numFmtId="165" fontId="16" fillId="0" borderId="6" xfId="5" applyNumberFormat="1" applyFont="1" applyFill="1" applyBorder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right" vertical="center"/>
    </xf>
    <xf numFmtId="0" fontId="20" fillId="0" borderId="33" xfId="0" applyFont="1" applyBorder="1" applyAlignment="1" applyProtection="1">
      <alignment horizontal="left" vertical="center" wrapText="1" indent="1"/>
    </xf>
    <xf numFmtId="0" fontId="9" fillId="0" borderId="0" xfId="5" applyFont="1" applyFill="1" applyProtection="1"/>
    <xf numFmtId="0" fontId="9" fillId="0" borderId="0" xfId="5" applyFont="1" applyFill="1" applyAlignment="1" applyProtection="1">
      <alignment horizontal="right" vertical="center" indent="1"/>
    </xf>
    <xf numFmtId="165" fontId="16" fillId="0" borderId="23" xfId="5" applyNumberFormat="1" applyFont="1" applyFill="1" applyBorder="1" applyAlignment="1" applyProtection="1">
      <alignment horizontal="right" vertical="center" wrapText="1" indent="1"/>
    </xf>
    <xf numFmtId="165" fontId="16" fillId="0" borderId="5" xfId="5" applyNumberFormat="1" applyFont="1" applyFill="1" applyBorder="1" applyAlignment="1" applyProtection="1">
      <alignment horizontal="right" vertical="center" wrapText="1" indent="1"/>
    </xf>
    <xf numFmtId="165" fontId="17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5" fontId="23" fillId="0" borderId="5" xfId="5" applyNumberFormat="1" applyFont="1" applyFill="1" applyBorder="1" applyAlignment="1" applyProtection="1">
      <alignment horizontal="righ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6"/>
    </xf>
    <xf numFmtId="0" fontId="9" fillId="0" borderId="0" xfId="5" applyFill="1" applyProtection="1"/>
    <xf numFmtId="0" fontId="17" fillId="0" borderId="0" xfId="5" applyFont="1" applyFill="1" applyProtection="1"/>
    <xf numFmtId="0" fontId="12" fillId="0" borderId="0" xfId="5" applyFont="1" applyFill="1" applyProtection="1"/>
    <xf numFmtId="0" fontId="21" fillId="0" borderId="18" xfId="0" applyFont="1" applyBorder="1" applyAlignment="1" applyProtection="1">
      <alignment horizontal="left" wrapText="1" indent="1"/>
    </xf>
    <xf numFmtId="0" fontId="21" fillId="0" borderId="1" xfId="0" applyFont="1" applyBorder="1" applyAlignment="1" applyProtection="1">
      <alignment horizontal="left" wrapText="1" indent="1"/>
    </xf>
    <xf numFmtId="0" fontId="21" fillId="0" borderId="2" xfId="0" applyFont="1" applyBorder="1" applyAlignment="1" applyProtection="1">
      <alignment horizontal="left" wrapText="1" indent="1"/>
    </xf>
    <xf numFmtId="0" fontId="21" fillId="0" borderId="28" xfId="0" applyFont="1" applyBorder="1" applyAlignment="1" applyProtection="1">
      <alignment wrapText="1"/>
    </xf>
    <xf numFmtId="0" fontId="21" fillId="0" borderId="3" xfId="0" applyFont="1" applyBorder="1" applyAlignment="1" applyProtection="1">
      <alignment wrapText="1"/>
    </xf>
    <xf numFmtId="0" fontId="9" fillId="0" borderId="0" xfId="5" applyFill="1" applyAlignment="1" applyProtection="1"/>
    <xf numFmtId="0" fontId="19" fillId="0" borderId="0" xfId="5" applyFont="1" applyFill="1" applyProtection="1"/>
    <xf numFmtId="0" fontId="18" fillId="0" borderId="0" xfId="5" applyFont="1" applyFill="1" applyProtection="1"/>
    <xf numFmtId="165" fontId="23" fillId="0" borderId="19" xfId="5" applyNumberFormat="1" applyFont="1" applyFill="1" applyBorder="1" applyAlignment="1" applyProtection="1">
      <alignment horizontal="right" vertical="center" wrapText="1" indent="1"/>
    </xf>
    <xf numFmtId="165" fontId="17" fillId="0" borderId="38" xfId="5" applyNumberFormat="1" applyFont="1" applyFill="1" applyBorder="1" applyAlignment="1" applyProtection="1">
      <alignment horizontal="right" vertical="center" wrapText="1" indent="1"/>
    </xf>
    <xf numFmtId="165" fontId="17" fillId="0" borderId="18" xfId="5" applyNumberFormat="1" applyFont="1" applyFill="1" applyBorder="1" applyAlignment="1" applyProtection="1">
      <alignment horizontal="right" vertical="center" wrapText="1" indent="1"/>
    </xf>
    <xf numFmtId="0" fontId="16" fillId="0" borderId="19" xfId="5" applyFont="1" applyFill="1" applyBorder="1" applyAlignment="1" applyProtection="1">
      <alignment horizontal="center" vertical="center" wrapText="1"/>
    </xf>
    <xf numFmtId="165" fontId="24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7" xfId="0" applyFont="1" applyBorder="1" applyAlignment="1" applyProtection="1">
      <alignment vertical="center" wrapText="1"/>
    </xf>
    <xf numFmtId="0" fontId="21" fillId="0" borderId="4" xfId="0" applyFont="1" applyBorder="1" applyAlignment="1" applyProtection="1">
      <alignment vertical="center" wrapText="1"/>
    </xf>
    <xf numFmtId="0" fontId="22" fillId="0" borderId="40" xfId="0" applyFont="1" applyBorder="1" applyAlignment="1" applyProtection="1">
      <alignment vertical="center" wrapText="1"/>
    </xf>
    <xf numFmtId="165" fontId="16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5" fontId="16" fillId="0" borderId="19" xfId="5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5" applyFill="1" applyAlignment="1" applyProtection="1">
      <alignment horizontal="left" vertical="center" indent="1"/>
    </xf>
    <xf numFmtId="165" fontId="6" fillId="0" borderId="20" xfId="0" applyNumberFormat="1" applyFont="1" applyFill="1" applyBorder="1" applyAlignment="1" applyProtection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Fill="1" applyBorder="1" applyAlignment="1" applyProtection="1">
      <alignment horizontal="left" vertical="center" wrapText="1" indent="1"/>
    </xf>
    <xf numFmtId="165" fontId="1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3" fillId="0" borderId="5" xfId="0" applyNumberFormat="1" applyFont="1" applyFill="1" applyBorder="1" applyAlignment="1" applyProtection="1">
      <alignment horizontal="right" vertical="center" wrapText="1" indent="1"/>
    </xf>
    <xf numFmtId="165" fontId="24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3" fillId="0" borderId="0" xfId="0" applyNumberFormat="1" applyFont="1" applyFill="1" applyAlignment="1" applyProtection="1">
      <alignment horizontal="center" vertical="center" wrapText="1"/>
    </xf>
    <xf numFmtId="165" fontId="23" fillId="0" borderId="0" xfId="0" applyNumberFormat="1" applyFont="1" applyFill="1" applyAlignment="1" applyProtection="1">
      <alignment horizontal="center" vertical="center" wrapText="1"/>
    </xf>
    <xf numFmtId="165" fontId="0" fillId="0" borderId="41" xfId="0" applyNumberFormat="1" applyFill="1" applyBorder="1" applyAlignment="1" applyProtection="1">
      <alignment horizontal="left" vertical="center" wrapText="1" indent="1"/>
    </xf>
    <xf numFmtId="165" fontId="17" fillId="0" borderId="28" xfId="0" applyNumberFormat="1" applyFont="1" applyFill="1" applyBorder="1" applyAlignment="1" applyProtection="1">
      <alignment horizontal="left" vertical="center" wrapText="1" indent="1"/>
    </xf>
    <xf numFmtId="165" fontId="0" fillId="0" borderId="42" xfId="0" applyNumberFormat="1" applyFill="1" applyBorder="1" applyAlignment="1" applyProtection="1">
      <alignment horizontal="left" vertical="center" wrapText="1" indent="1"/>
    </xf>
    <xf numFmtId="165" fontId="17" fillId="0" borderId="3" xfId="0" applyNumberFormat="1" applyFont="1" applyFill="1" applyBorder="1" applyAlignment="1" applyProtection="1">
      <alignment horizontal="left" vertical="center" wrapText="1" indent="1"/>
    </xf>
    <xf numFmtId="165" fontId="17" fillId="0" borderId="43" xfId="0" applyNumberFormat="1" applyFont="1" applyFill="1" applyBorder="1" applyAlignment="1" applyProtection="1">
      <alignment horizontal="left" vertical="center" wrapText="1" indent="1"/>
    </xf>
    <xf numFmtId="165" fontId="26" fillId="0" borderId="44" xfId="0" applyNumberFormat="1" applyFont="1" applyFill="1" applyBorder="1" applyAlignment="1" applyProtection="1">
      <alignment horizontal="left" vertical="center" wrapText="1" indent="1"/>
    </xf>
    <xf numFmtId="165" fontId="13" fillId="0" borderId="45" xfId="0" applyNumberFormat="1" applyFont="1" applyFill="1" applyBorder="1" applyAlignment="1" applyProtection="1">
      <alignment horizontal="left" vertical="center" wrapText="1" indent="1"/>
    </xf>
    <xf numFmtId="165" fontId="24" fillId="0" borderId="37" xfId="0" applyNumberFormat="1" applyFont="1" applyFill="1" applyBorder="1" applyAlignment="1" applyProtection="1">
      <alignment horizontal="left" vertical="center" wrapText="1" indent="1"/>
    </xf>
    <xf numFmtId="165" fontId="24" fillId="0" borderId="3" xfId="0" applyNumberFormat="1" applyFont="1" applyFill="1" applyBorder="1" applyAlignment="1" applyProtection="1">
      <alignment horizontal="left" vertical="center" wrapText="1" indent="1"/>
    </xf>
    <xf numFmtId="165" fontId="13" fillId="0" borderId="42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right" vertical="center" wrapText="1" indent="1"/>
    </xf>
    <xf numFmtId="165" fontId="26" fillId="0" borderId="7" xfId="0" applyNumberFormat="1" applyFont="1" applyFill="1" applyBorder="1" applyAlignment="1" applyProtection="1">
      <alignment horizontal="left" vertical="center" wrapText="1" indent="1"/>
    </xf>
    <xf numFmtId="165" fontId="26" fillId="0" borderId="19" xfId="0" applyNumberFormat="1" applyFont="1" applyFill="1" applyBorder="1" applyAlignment="1" applyProtection="1">
      <alignment horizontal="right" vertical="center" wrapText="1" indent="1"/>
    </xf>
    <xf numFmtId="165" fontId="24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6" fillId="0" borderId="6" xfId="0" applyNumberFormat="1" applyFont="1" applyFill="1" applyBorder="1" applyAlignment="1" applyProtection="1">
      <alignment horizontal="center" vertical="center" wrapText="1"/>
    </xf>
    <xf numFmtId="165" fontId="16" fillId="0" borderId="40" xfId="0" applyNumberFormat="1" applyFont="1" applyFill="1" applyBorder="1" applyAlignment="1" applyProtection="1">
      <alignment horizontal="center" vertical="center" wrapText="1"/>
    </xf>
    <xf numFmtId="165" fontId="16" fillId="0" borderId="33" xfId="0" applyNumberFormat="1" applyFont="1" applyFill="1" applyBorder="1" applyAlignment="1" applyProtection="1">
      <alignment horizontal="center" vertical="center" wrapText="1"/>
    </xf>
    <xf numFmtId="165" fontId="16" fillId="0" borderId="46" xfId="0" applyNumberFormat="1" applyFont="1" applyFill="1" applyBorder="1" applyAlignment="1" applyProtection="1">
      <alignment horizontal="center" vertical="center" wrapText="1"/>
    </xf>
    <xf numFmtId="165" fontId="24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5" fontId="23" fillId="0" borderId="6" xfId="0" applyNumberFormat="1" applyFont="1" applyFill="1" applyBorder="1" applyAlignment="1" applyProtection="1">
      <alignment horizontal="right" vertical="center" wrapText="1" indent="1"/>
    </xf>
    <xf numFmtId="165" fontId="6" fillId="0" borderId="7" xfId="0" applyNumberFormat="1" applyFont="1" applyFill="1" applyBorder="1" applyAlignment="1" applyProtection="1">
      <alignment horizontal="centerContinuous" vertical="center" wrapText="1"/>
    </xf>
    <xf numFmtId="165" fontId="6" fillId="0" borderId="5" xfId="0" applyNumberFormat="1" applyFont="1" applyFill="1" applyBorder="1" applyAlignment="1" applyProtection="1">
      <alignment horizontal="centerContinuous" vertical="center" wrapText="1"/>
    </xf>
    <xf numFmtId="165" fontId="6" fillId="0" borderId="6" xfId="0" applyNumberFormat="1" applyFont="1" applyFill="1" applyBorder="1" applyAlignment="1" applyProtection="1">
      <alignment horizontal="centerContinuous" vertical="center" wrapText="1"/>
    </xf>
    <xf numFmtId="165" fontId="23" fillId="0" borderId="44" xfId="0" applyNumberFormat="1" applyFont="1" applyFill="1" applyBorder="1" applyAlignment="1" applyProtection="1">
      <alignment horizontal="center" vertical="center" wrapText="1"/>
    </xf>
    <xf numFmtId="165" fontId="23" fillId="0" borderId="7" xfId="0" applyNumberFormat="1" applyFont="1" applyFill="1" applyBorder="1" applyAlignment="1" applyProtection="1">
      <alignment horizontal="center" vertical="center" wrapText="1"/>
    </xf>
    <xf numFmtId="165" fontId="23" fillId="0" borderId="5" xfId="0" applyNumberFormat="1" applyFont="1" applyFill="1" applyBorder="1" applyAlignment="1" applyProtection="1">
      <alignment horizontal="center" vertical="center" wrapText="1"/>
    </xf>
    <xf numFmtId="165" fontId="23" fillId="0" borderId="6" xfId="0" applyNumberFormat="1" applyFont="1" applyFill="1" applyBorder="1" applyAlignment="1" applyProtection="1">
      <alignment horizontal="center" vertical="center" wrapText="1"/>
    </xf>
    <xf numFmtId="165" fontId="24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5" fontId="27" fillId="0" borderId="37" xfId="0" applyNumberFormat="1" applyFont="1" applyFill="1" applyBorder="1" applyAlignment="1" applyProtection="1">
      <alignment horizontal="left" vertical="center" wrapText="1" indent="1"/>
    </xf>
    <xf numFmtId="165" fontId="24" fillId="0" borderId="3" xfId="0" applyNumberFormat="1" applyFont="1" applyFill="1" applyBorder="1" applyAlignment="1" applyProtection="1">
      <alignment horizontal="left" vertical="center" wrapText="1" indent="2"/>
    </xf>
    <xf numFmtId="165" fontId="24" fillId="0" borderId="1" xfId="0" applyNumberFormat="1" applyFont="1" applyFill="1" applyBorder="1" applyAlignment="1" applyProtection="1">
      <alignment horizontal="left" vertical="center" wrapText="1" indent="2"/>
    </xf>
    <xf numFmtId="165" fontId="27" fillId="0" borderId="1" xfId="0" applyNumberFormat="1" applyFont="1" applyFill="1" applyBorder="1" applyAlignment="1" applyProtection="1">
      <alignment horizontal="left" vertical="center" wrapText="1" indent="1"/>
    </xf>
    <xf numFmtId="165" fontId="24" fillId="0" borderId="28" xfId="0" applyNumberFormat="1" applyFont="1" applyFill="1" applyBorder="1" applyAlignment="1" applyProtection="1">
      <alignment horizontal="left" vertical="center" wrapText="1" indent="1"/>
    </xf>
    <xf numFmtId="165" fontId="17" fillId="0" borderId="28" xfId="0" applyNumberFormat="1" applyFont="1" applyFill="1" applyBorder="1" applyAlignment="1" applyProtection="1">
      <alignment horizontal="left" vertical="center" wrapText="1" indent="2"/>
    </xf>
    <xf numFmtId="165" fontId="17" fillId="0" borderId="4" xfId="0" applyNumberFormat="1" applyFont="1" applyFill="1" applyBorder="1" applyAlignment="1" applyProtection="1">
      <alignment horizontal="left" vertical="center" wrapText="1" indent="2"/>
    </xf>
    <xf numFmtId="165" fontId="27" fillId="0" borderId="18" xfId="0" applyNumberFormat="1" applyFont="1" applyFill="1" applyBorder="1" applyAlignment="1" applyProtection="1">
      <alignment horizontal="right" vertical="center" wrapText="1" indent="1"/>
    </xf>
    <xf numFmtId="165" fontId="0" fillId="0" borderId="45" xfId="0" applyNumberFormat="1" applyFill="1" applyBorder="1" applyAlignment="1" applyProtection="1">
      <alignment horizontal="left" vertical="center" wrapText="1" indent="1"/>
    </xf>
    <xf numFmtId="165" fontId="17" fillId="0" borderId="37" xfId="0" applyNumberFormat="1" applyFont="1" applyFill="1" applyBorder="1" applyAlignment="1" applyProtection="1">
      <alignment horizontal="left" vertical="center" wrapText="1" indent="1"/>
    </xf>
    <xf numFmtId="165" fontId="17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7" fillId="0" borderId="37" xfId="0" applyNumberFormat="1" applyFont="1" applyFill="1" applyBorder="1" applyAlignment="1" applyProtection="1">
      <alignment horizontal="left" vertical="center" wrapText="1" indent="1"/>
      <protection locked="0"/>
    </xf>
    <xf numFmtId="165" fontId="17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4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49" fontId="6" fillId="0" borderId="48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Alignment="1" applyProtection="1">
      <alignment horizontal="left" vertical="center" wrapText="1"/>
    </xf>
    <xf numFmtId="165" fontId="2" fillId="0" borderId="0" xfId="0" applyNumberFormat="1" applyFont="1" applyFill="1" applyAlignment="1" applyProtection="1">
      <alignment vertical="center" wrapText="1"/>
    </xf>
    <xf numFmtId="165" fontId="15" fillId="0" borderId="0" xfId="0" applyNumberFormat="1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6" fillId="0" borderId="24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vertical="center" wrapText="1"/>
    </xf>
    <xf numFmtId="0" fontId="29" fillId="0" borderId="0" xfId="0" applyFont="1" applyAlignment="1" applyProtection="1">
      <alignment horizontal="right" vertical="top"/>
      <protection locked="0"/>
    </xf>
    <xf numFmtId="165" fontId="17" fillId="0" borderId="29" xfId="5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27" xfId="5" applyNumberFormat="1" applyFont="1" applyFill="1" applyBorder="1" applyAlignment="1" applyProtection="1">
      <alignment horizontal="right" vertical="center" wrapText="1" indent="1"/>
      <protection locked="0"/>
    </xf>
    <xf numFmtId="165" fontId="23" fillId="0" borderId="6" xfId="5" applyNumberFormat="1" applyFont="1" applyFill="1" applyBorder="1" applyAlignment="1" applyProtection="1">
      <alignment horizontal="right" vertical="center" wrapText="1" indent="1"/>
    </xf>
    <xf numFmtId="165" fontId="22" fillId="0" borderId="6" xfId="0" applyNumberFormat="1" applyFont="1" applyBorder="1" applyAlignment="1" applyProtection="1">
      <alignment horizontal="right" vertical="center" wrapText="1" indent="1"/>
    </xf>
    <xf numFmtId="0" fontId="6" fillId="0" borderId="26" xfId="0" quotePrefix="1" applyFont="1" applyFill="1" applyBorder="1" applyAlignment="1" applyProtection="1">
      <alignment horizontal="right" vertical="center" indent="1"/>
    </xf>
    <xf numFmtId="165" fontId="16" fillId="0" borderId="0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right" vertical="center" wrapText="1" indent="1"/>
    </xf>
    <xf numFmtId="0" fontId="8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6" fillId="0" borderId="49" xfId="0" applyFont="1" applyFill="1" applyBorder="1" applyAlignment="1" applyProtection="1">
      <alignment horizontal="center" vertical="center" wrapText="1"/>
    </xf>
    <xf numFmtId="0" fontId="16" fillId="0" borderId="22" xfId="5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wrapText="1"/>
    </xf>
    <xf numFmtId="0" fontId="22" fillId="0" borderId="5" xfId="0" applyFont="1" applyBorder="1" applyAlignment="1" applyProtection="1">
      <alignment wrapText="1"/>
    </xf>
    <xf numFmtId="0" fontId="22" fillId="0" borderId="33" xfId="0" applyFont="1" applyBorder="1" applyAlignment="1" applyProtection="1">
      <alignment wrapText="1"/>
    </xf>
    <xf numFmtId="165" fontId="20" fillId="0" borderId="6" xfId="0" quotePrefix="1" applyNumberFormat="1" applyFont="1" applyBorder="1" applyAlignment="1" applyProtection="1">
      <alignment horizontal="right" vertical="center" wrapText="1" indent="1"/>
    </xf>
    <xf numFmtId="49" fontId="17" fillId="0" borderId="28" xfId="5" applyNumberFormat="1" applyFont="1" applyFill="1" applyBorder="1" applyAlignment="1" applyProtection="1">
      <alignment horizontal="center" vertical="center" wrapText="1"/>
    </xf>
    <xf numFmtId="49" fontId="17" fillId="0" borderId="3" xfId="5" applyNumberFormat="1" applyFont="1" applyFill="1" applyBorder="1" applyAlignment="1" applyProtection="1">
      <alignment horizontal="center" vertical="center" wrapText="1"/>
    </xf>
    <xf numFmtId="49" fontId="17" fillId="0" borderId="4" xfId="5" applyNumberFormat="1" applyFont="1" applyFill="1" applyBorder="1" applyAlignment="1" applyProtection="1">
      <alignment horizontal="center" vertical="center" wrapText="1"/>
    </xf>
    <xf numFmtId="0" fontId="22" fillId="0" borderId="7" xfId="0" applyFont="1" applyBorder="1" applyAlignment="1" applyProtection="1">
      <alignment horizontal="center" wrapText="1"/>
    </xf>
    <xf numFmtId="0" fontId="21" fillId="0" borderId="28" xfId="0" applyFont="1" applyBorder="1" applyAlignment="1" applyProtection="1">
      <alignment horizontal="center" wrapText="1"/>
    </xf>
    <xf numFmtId="0" fontId="21" fillId="0" borderId="3" xfId="0" applyFont="1" applyBorder="1" applyAlignment="1" applyProtection="1">
      <alignment horizontal="center" wrapText="1"/>
    </xf>
    <xf numFmtId="0" fontId="21" fillId="0" borderId="4" xfId="0" applyFont="1" applyBorder="1" applyAlignment="1" applyProtection="1">
      <alignment horizontal="center" wrapText="1"/>
    </xf>
    <xf numFmtId="0" fontId="22" fillId="0" borderId="40" xfId="0" applyFont="1" applyBorder="1" applyAlignment="1" applyProtection="1">
      <alignment horizontal="center" wrapText="1"/>
    </xf>
    <xf numFmtId="49" fontId="17" fillId="0" borderId="25" xfId="5" applyNumberFormat="1" applyFont="1" applyFill="1" applyBorder="1" applyAlignment="1" applyProtection="1">
      <alignment horizontal="center" vertical="center" wrapText="1"/>
    </xf>
    <xf numFmtId="49" fontId="17" fillId="0" borderId="37" xfId="5" applyNumberFormat="1" applyFont="1" applyFill="1" applyBorder="1" applyAlignment="1" applyProtection="1">
      <alignment horizontal="center" vertical="center" wrapText="1"/>
    </xf>
    <xf numFmtId="49" fontId="17" fillId="0" borderId="30" xfId="5" applyNumberFormat="1" applyFont="1" applyFill="1" applyBorder="1" applyAlignment="1" applyProtection="1">
      <alignment horizontal="center" vertical="center" wrapText="1"/>
    </xf>
    <xf numFmtId="0" fontId="22" fillId="0" borderId="40" xfId="0" applyFont="1" applyBorder="1" applyAlignment="1" applyProtection="1">
      <alignment horizontal="center" vertical="center" wrapText="1"/>
    </xf>
    <xf numFmtId="0" fontId="6" fillId="0" borderId="50" xfId="0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>
      <alignment horizontal="right" vertical="top"/>
    </xf>
    <xf numFmtId="0" fontId="5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14" fillId="0" borderId="0" xfId="0" applyNumberFormat="1" applyFont="1" applyFill="1" applyAlignment="1" applyProtection="1">
      <alignment textRotation="180" wrapText="1"/>
      <protection locked="0"/>
    </xf>
    <xf numFmtId="0" fontId="32" fillId="0" borderId="0" xfId="0" applyFont="1" applyAlignment="1" applyProtection="1">
      <alignment horizontal="right" vertical="top"/>
    </xf>
    <xf numFmtId="165" fontId="24" fillId="0" borderId="37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left" vertical="center" indent="1"/>
      <protection locked="0"/>
    </xf>
    <xf numFmtId="0" fontId="12" fillId="0" borderId="10" xfId="5" applyFont="1" applyFill="1" applyBorder="1" applyProtection="1"/>
    <xf numFmtId="49" fontId="12" fillId="0" borderId="60" xfId="5" applyNumberFormat="1" applyFont="1" applyFill="1" applyBorder="1" applyAlignment="1" applyProtection="1">
      <alignment horizontal="left"/>
    </xf>
    <xf numFmtId="0" fontId="24" fillId="0" borderId="0" xfId="0" applyFont="1" applyAlignment="1">
      <alignment horizontal="left" wrapText="1"/>
    </xf>
    <xf numFmtId="3" fontId="12" fillId="0" borderId="10" xfId="5" applyNumberFormat="1" applyFont="1" applyFill="1" applyBorder="1" applyAlignment="1" applyProtection="1">
      <alignment vertical="center"/>
    </xf>
    <xf numFmtId="3" fontId="12" fillId="0" borderId="10" xfId="5" applyNumberFormat="1" applyFont="1" applyFill="1" applyBorder="1" applyAlignment="1" applyProtection="1">
      <alignment horizontal="right" vertical="center"/>
    </xf>
    <xf numFmtId="0" fontId="21" fillId="0" borderId="8" xfId="0" applyFont="1" applyBorder="1" applyAlignment="1" applyProtection="1">
      <alignment horizontal="left" vertical="center" wrapText="1" indent="1"/>
    </xf>
    <xf numFmtId="165" fontId="0" fillId="0" borderId="45" xfId="0" applyNumberFormat="1" applyFont="1" applyFill="1" applyBorder="1" applyAlignment="1" applyProtection="1">
      <alignment horizontal="left" vertical="center" wrapText="1" indent="1"/>
    </xf>
    <xf numFmtId="165" fontId="17" fillId="0" borderId="37" xfId="0" applyNumberFormat="1" applyFont="1" applyFill="1" applyBorder="1" applyAlignment="1" applyProtection="1">
      <alignment horizontal="left" vertical="center" wrapText="1" indent="2"/>
    </xf>
    <xf numFmtId="165" fontId="24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0" xfId="0" applyFont="1"/>
    <xf numFmtId="0" fontId="33" fillId="0" borderId="0" xfId="0" applyFont="1" applyFill="1" applyAlignment="1">
      <alignment horizontal="center" vertical="top" wrapText="1"/>
    </xf>
    <xf numFmtId="0" fontId="33" fillId="0" borderId="13" xfId="0" applyFont="1" applyFill="1" applyBorder="1" applyAlignment="1">
      <alignment horizontal="center" vertical="top" wrapText="1"/>
    </xf>
    <xf numFmtId="0" fontId="33" fillId="0" borderId="62" xfId="0" applyFont="1" applyFill="1" applyBorder="1" applyAlignment="1">
      <alignment horizontal="center" vertical="top" wrapText="1"/>
    </xf>
    <xf numFmtId="0" fontId="33" fillId="0" borderId="36" xfId="0" applyFont="1" applyFill="1" applyBorder="1" applyAlignment="1">
      <alignment horizontal="center" vertical="top" wrapText="1"/>
    </xf>
    <xf numFmtId="0" fontId="0" fillId="0" borderId="1" xfId="0" applyFont="1" applyBorder="1" applyAlignment="1" applyProtection="1">
      <protection locked="0"/>
    </xf>
    <xf numFmtId="165" fontId="24" fillId="0" borderId="14" xfId="0" applyNumberFormat="1" applyFont="1" applyFill="1" applyBorder="1" applyAlignment="1" applyProtection="1">
      <alignment vertical="center" wrapText="1"/>
    </xf>
    <xf numFmtId="0" fontId="0" fillId="0" borderId="1" xfId="0" applyFont="1" applyBorder="1"/>
    <xf numFmtId="3" fontId="24" fillId="0" borderId="1" xfId="0" applyNumberFormat="1" applyFont="1" applyBorder="1" applyAlignment="1" applyProtection="1">
      <alignment horizontal="right" vertical="center" indent="1"/>
      <protection locked="0"/>
    </xf>
    <xf numFmtId="3" fontId="24" fillId="0" borderId="1" xfId="0" applyNumberFormat="1" applyFont="1" applyFill="1" applyBorder="1" applyAlignment="1" applyProtection="1">
      <alignment horizontal="right" vertical="center"/>
      <protection locked="0"/>
    </xf>
    <xf numFmtId="165" fontId="0" fillId="0" borderId="1" xfId="0" applyNumberFormat="1" applyFill="1" applyBorder="1" applyAlignment="1">
      <alignment vertical="center" wrapText="1"/>
    </xf>
    <xf numFmtId="165" fontId="0" fillId="0" borderId="3" xfId="0" applyNumberFormat="1" applyFill="1" applyBorder="1" applyAlignment="1">
      <alignment horizontal="center" vertical="center" wrapText="1"/>
    </xf>
    <xf numFmtId="165" fontId="0" fillId="0" borderId="14" xfId="0" applyNumberFormat="1" applyFill="1" applyBorder="1" applyAlignment="1">
      <alignment vertical="center" wrapText="1"/>
    </xf>
    <xf numFmtId="0" fontId="37" fillId="0" borderId="0" xfId="6" applyFont="1" applyFill="1" applyAlignment="1">
      <alignment horizontal="center" vertical="top" wrapText="1"/>
    </xf>
    <xf numFmtId="0" fontId="37" fillId="0" borderId="0" xfId="6" applyFont="1" applyAlignment="1">
      <alignment horizontal="center" vertical="top" wrapText="1"/>
    </xf>
    <xf numFmtId="0" fontId="37" fillId="0" borderId="0" xfId="6" applyFont="1" applyAlignment="1">
      <alignment horizontal="left" vertical="top" wrapText="1"/>
    </xf>
    <xf numFmtId="3" fontId="37" fillId="0" borderId="0" xfId="6" applyNumberFormat="1" applyFont="1" applyAlignment="1">
      <alignment horizontal="right" vertical="top" wrapText="1"/>
    </xf>
    <xf numFmtId="0" fontId="39" fillId="0" borderId="0" xfId="6" applyFont="1" applyAlignment="1">
      <alignment horizontal="center" vertical="top" wrapText="1"/>
    </xf>
    <xf numFmtId="0" fontId="39" fillId="0" borderId="0" xfId="6" applyFont="1" applyAlignment="1">
      <alignment horizontal="left" vertical="top" wrapText="1"/>
    </xf>
    <xf numFmtId="3" fontId="39" fillId="0" borderId="0" xfId="6" applyNumberFormat="1" applyFont="1" applyAlignment="1">
      <alignment horizontal="right" vertical="top" wrapText="1"/>
    </xf>
    <xf numFmtId="0" fontId="37" fillId="0" borderId="0" xfId="6" applyFont="1" applyFill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3" fontId="38" fillId="0" borderId="0" xfId="0" applyNumberFormat="1" applyFont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3" fontId="40" fillId="0" borderId="0" xfId="0" applyNumberFormat="1" applyFont="1" applyAlignment="1">
      <alignment horizontal="right" vertical="top" wrapText="1"/>
    </xf>
    <xf numFmtId="3" fontId="17" fillId="0" borderId="10" xfId="5" applyNumberFormat="1" applyFont="1" applyFill="1" applyBorder="1" applyAlignment="1" applyProtection="1">
      <alignment horizontal="right" vertical="center"/>
    </xf>
    <xf numFmtId="3" fontId="17" fillId="0" borderId="10" xfId="5" applyNumberFormat="1" applyFont="1" applyFill="1" applyBorder="1" applyAlignment="1" applyProtection="1">
      <alignment vertical="center"/>
    </xf>
    <xf numFmtId="0" fontId="18" fillId="0" borderId="0" xfId="5" applyFont="1" applyFill="1" applyAlignment="1" applyProtection="1">
      <alignment horizontal="center"/>
    </xf>
    <xf numFmtId="165" fontId="5" fillId="0" borderId="0" xfId="5" applyNumberFormat="1" applyFont="1" applyFill="1" applyBorder="1" applyAlignment="1" applyProtection="1">
      <alignment horizontal="center" vertical="center"/>
    </xf>
    <xf numFmtId="0" fontId="6" fillId="0" borderId="25" xfId="5" applyFont="1" applyFill="1" applyBorder="1" applyAlignment="1" applyProtection="1">
      <alignment horizontal="center" vertical="center" wrapText="1"/>
    </xf>
    <xf numFmtId="0" fontId="6" fillId="0" borderId="30" xfId="5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 applyProtection="1">
      <alignment horizontal="center" vertical="center" wrapText="1"/>
    </xf>
    <xf numFmtId="0" fontId="6" fillId="0" borderId="10" xfId="5" applyFont="1" applyFill="1" applyBorder="1" applyAlignment="1" applyProtection="1">
      <alignment horizontal="center" vertical="center" wrapText="1"/>
    </xf>
    <xf numFmtId="165" fontId="25" fillId="0" borderId="17" xfId="5" applyNumberFormat="1" applyFont="1" applyFill="1" applyBorder="1" applyAlignment="1" applyProtection="1">
      <alignment horizontal="center" vertical="center"/>
    </xf>
    <xf numFmtId="165" fontId="25" fillId="0" borderId="26" xfId="5" applyNumberFormat="1" applyFont="1" applyFill="1" applyBorder="1" applyAlignment="1" applyProtection="1">
      <alignment horizontal="center" vertical="center"/>
    </xf>
    <xf numFmtId="165" fontId="25" fillId="0" borderId="52" xfId="0" applyNumberFormat="1" applyFont="1" applyFill="1" applyBorder="1" applyAlignment="1" applyProtection="1">
      <alignment horizontal="center" vertical="center" wrapText="1"/>
    </xf>
    <xf numFmtId="165" fontId="25" fillId="0" borderId="53" xfId="0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Fill="1" applyAlignment="1" applyProtection="1">
      <alignment horizontal="center" textRotation="180" wrapText="1"/>
    </xf>
    <xf numFmtId="165" fontId="25" fillId="0" borderId="54" xfId="0" applyNumberFormat="1" applyFont="1" applyFill="1" applyBorder="1" applyAlignment="1" applyProtection="1">
      <alignment horizontal="center" vertical="center" wrapText="1"/>
    </xf>
    <xf numFmtId="165" fontId="25" fillId="0" borderId="55" xfId="0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Fill="1" applyAlignment="1" applyProtection="1">
      <alignment horizontal="center" textRotation="180" wrapText="1"/>
      <protection locked="0"/>
    </xf>
    <xf numFmtId="165" fontId="4" fillId="0" borderId="9" xfId="0" applyNumberFormat="1" applyFont="1" applyFill="1" applyBorder="1" applyAlignment="1" applyProtection="1">
      <alignment horizontal="right" wrapText="1"/>
    </xf>
    <xf numFmtId="165" fontId="18" fillId="0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textRotation="180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57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</xf>
    <xf numFmtId="0" fontId="6" fillId="0" borderId="59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25" fillId="0" borderId="31" xfId="0" applyFont="1" applyFill="1" applyBorder="1" applyAlignment="1">
      <alignment horizontal="left" vertical="center" indent="2"/>
    </xf>
    <xf numFmtId="0" fontId="25" fillId="0" borderId="20" xfId="0" applyFont="1" applyFill="1" applyBorder="1" applyAlignment="1">
      <alignment horizontal="left" vertical="center" indent="2"/>
    </xf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/>
    </xf>
    <xf numFmtId="0" fontId="37" fillId="0" borderId="0" xfId="6" applyFont="1" applyFill="1" applyAlignment="1">
      <alignment horizontal="center" vertical="top" wrapText="1"/>
    </xf>
    <xf numFmtId="0" fontId="38" fillId="0" borderId="0" xfId="6" applyFont="1" applyFill="1"/>
    <xf numFmtId="0" fontId="38" fillId="0" borderId="0" xfId="6" applyFont="1" applyFill="1" applyAlignment="1">
      <alignment horizontal="right"/>
    </xf>
    <xf numFmtId="0" fontId="0" fillId="0" borderId="0" xfId="0" applyAlignment="1"/>
  </cellXfs>
  <cellStyles count="8">
    <cellStyle name="Ezres 2" xfId="1" xr:uid="{00000000-0005-0000-0000-000000000000}"/>
    <cellStyle name="Ezres 3" xfId="2" xr:uid="{00000000-0005-0000-0000-000001000000}"/>
    <cellStyle name="Hiperhivatkozás" xfId="3" xr:uid="{00000000-0005-0000-0000-000002000000}"/>
    <cellStyle name="Már látott hiperhivatkozás" xfId="4" xr:uid="{00000000-0005-0000-0000-000003000000}"/>
    <cellStyle name="Normál" xfId="0" builtinId="0"/>
    <cellStyle name="Normál 2" xfId="7" xr:uid="{00000000-0005-0000-0000-000005000000}"/>
    <cellStyle name="Normál 3" xfId="6" xr:uid="{00000000-0005-0000-0000-000006000000}"/>
    <cellStyle name="Normál_KVRENMUNKA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1-BARATHINE\K&#246;z&#246;s\10.1.%20El&#337;terjeszt&#233;sek%20tervezete\Kisap&#225;ti\4.%202018%20Z&#225;rsz&#225;mad&#225;s%20Kisap&#225;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2.1.sz.mell  "/>
      <sheetName val="Munka2"/>
      <sheetName val="Munka3"/>
      <sheetName val="Munka4"/>
      <sheetName val="2.2.sz.mell  "/>
      <sheetName val="ELLENŐRZÉS-1.sz.2.1.sz.2.2.sz."/>
      <sheetName val="3.sz.mell."/>
      <sheetName val="4.sz.mell."/>
      <sheetName val="5.1. sz. mell"/>
      <sheetName val="5.2. sz. mell"/>
      <sheetName val="5.3. sz. mell"/>
      <sheetName val="1. tájékoztató tábla"/>
      <sheetName val="2. tájékoztató tábla"/>
      <sheetName val="3.tájékoztató tábla"/>
      <sheetName val="4. tájékoztató tábla"/>
    </sheetNames>
    <sheetDataSet>
      <sheetData sheetId="0">
        <row r="4">
          <cell r="A4" t="str">
            <v>2014. évi eredeti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tabColor rgb="FF92D050"/>
  </sheetPr>
  <dimension ref="A1:I162"/>
  <sheetViews>
    <sheetView topLeftCell="A97" zoomScale="130" zoomScaleNormal="130" zoomScaleSheetLayoutView="100" workbookViewId="0">
      <selection activeCell="H113" sqref="H113"/>
    </sheetView>
  </sheetViews>
  <sheetFormatPr defaultRowHeight="15.75" x14ac:dyDescent="0.25"/>
  <cols>
    <col min="1" max="1" width="9.5" style="125" customWidth="1"/>
    <col min="2" max="2" width="60.83203125" style="125" customWidth="1"/>
    <col min="3" max="5" width="15.83203125" style="126" customWidth="1"/>
    <col min="6" max="16384" width="9.33203125" style="136"/>
  </cols>
  <sheetData>
    <row r="1" spans="1:5" ht="15.95" customHeight="1" x14ac:dyDescent="0.25">
      <c r="A1" s="312" t="s">
        <v>291</v>
      </c>
      <c r="B1" s="312"/>
      <c r="C1" s="312"/>
      <c r="D1" s="312"/>
      <c r="E1" s="312"/>
    </row>
    <row r="2" spans="1:5" ht="15.95" customHeight="1" thickBot="1" x14ac:dyDescent="0.3">
      <c r="A2" s="26" t="s">
        <v>377</v>
      </c>
      <c r="B2" s="26"/>
      <c r="C2" s="123"/>
      <c r="D2" s="123"/>
      <c r="E2" s="123" t="s">
        <v>386</v>
      </c>
    </row>
    <row r="3" spans="1:5" ht="15.95" customHeight="1" x14ac:dyDescent="0.25">
      <c r="A3" s="313" t="s">
        <v>341</v>
      </c>
      <c r="B3" s="315" t="s">
        <v>292</v>
      </c>
      <c r="C3" s="317" t="s">
        <v>516</v>
      </c>
      <c r="D3" s="317"/>
      <c r="E3" s="318"/>
    </row>
    <row r="4" spans="1:5" ht="38.1" customHeight="1" thickBot="1" x14ac:dyDescent="0.3">
      <c r="A4" s="314"/>
      <c r="B4" s="316"/>
      <c r="C4" s="28" t="s">
        <v>55</v>
      </c>
      <c r="D4" s="28" t="s">
        <v>56</v>
      </c>
      <c r="E4" s="29" t="s">
        <v>57</v>
      </c>
    </row>
    <row r="5" spans="1:5" s="137" customFormat="1" ht="12" customHeight="1" thickBot="1" x14ac:dyDescent="0.25">
      <c r="A5" s="101" t="s">
        <v>179</v>
      </c>
      <c r="B5" s="102" t="s">
        <v>180</v>
      </c>
      <c r="C5" s="102" t="s">
        <v>181</v>
      </c>
      <c r="D5" s="102" t="s">
        <v>182</v>
      </c>
      <c r="E5" s="150" t="s">
        <v>183</v>
      </c>
    </row>
    <row r="6" spans="1:5" s="138" customFormat="1" ht="12" customHeight="1" thickBot="1" x14ac:dyDescent="0.25">
      <c r="A6" s="96" t="s">
        <v>293</v>
      </c>
      <c r="B6" s="97" t="s">
        <v>63</v>
      </c>
      <c r="C6" s="128">
        <f>SUM(C7:C11)</f>
        <v>42443340</v>
      </c>
      <c r="D6" s="128">
        <f>SUM(D7:D12)</f>
        <v>54590683</v>
      </c>
      <c r="E6" s="128">
        <f>SUM(E7:E12)</f>
        <v>54590673</v>
      </c>
    </row>
    <row r="7" spans="1:5" s="138" customFormat="1" ht="12" customHeight="1" x14ac:dyDescent="0.2">
      <c r="A7" s="91" t="s">
        <v>353</v>
      </c>
      <c r="B7" s="139" t="s">
        <v>64</v>
      </c>
      <c r="C7" s="130">
        <v>5007228</v>
      </c>
      <c r="D7" s="130">
        <v>5023088</v>
      </c>
      <c r="E7" s="113">
        <v>5023088</v>
      </c>
    </row>
    <row r="8" spans="1:5" s="138" customFormat="1" ht="12" customHeight="1" x14ac:dyDescent="0.2">
      <c r="A8" s="90" t="s">
        <v>354</v>
      </c>
      <c r="B8" s="140" t="s">
        <v>65</v>
      </c>
      <c r="C8" s="129">
        <v>26795867</v>
      </c>
      <c r="D8" s="129">
        <v>25794467</v>
      </c>
      <c r="E8" s="112">
        <v>25794467</v>
      </c>
    </row>
    <row r="9" spans="1:5" s="138" customFormat="1" ht="12" customHeight="1" x14ac:dyDescent="0.2">
      <c r="A9" s="90" t="s">
        <v>355</v>
      </c>
      <c r="B9" s="140" t="s">
        <v>66</v>
      </c>
      <c r="C9" s="129">
        <v>8840245</v>
      </c>
      <c r="D9" s="129">
        <v>8060684</v>
      </c>
      <c r="E9" s="112">
        <v>8060684</v>
      </c>
    </row>
    <row r="10" spans="1:5" s="138" customFormat="1" ht="12" customHeight="1" x14ac:dyDescent="0.2">
      <c r="A10" s="90" t="s">
        <v>356</v>
      </c>
      <c r="B10" s="140" t="s">
        <v>67</v>
      </c>
      <c r="C10" s="129">
        <v>1800000</v>
      </c>
      <c r="D10" s="129">
        <v>1800000</v>
      </c>
      <c r="E10" s="112">
        <v>1800000</v>
      </c>
    </row>
    <row r="11" spans="1:5" s="138" customFormat="1" ht="12" customHeight="1" x14ac:dyDescent="0.2">
      <c r="A11" s="90" t="s">
        <v>374</v>
      </c>
      <c r="B11" s="140" t="s">
        <v>384</v>
      </c>
      <c r="C11" s="129"/>
      <c r="D11" s="129">
        <v>13257030</v>
      </c>
      <c r="E11" s="112">
        <v>13257020</v>
      </c>
    </row>
    <row r="12" spans="1:5" s="138" customFormat="1" ht="12" customHeight="1" thickBot="1" x14ac:dyDescent="0.25">
      <c r="A12" s="276" t="s">
        <v>387</v>
      </c>
      <c r="B12" s="277" t="s">
        <v>389</v>
      </c>
      <c r="C12" s="275"/>
      <c r="D12" s="309">
        <v>655414</v>
      </c>
      <c r="E12" s="310">
        <v>655414</v>
      </c>
    </row>
    <row r="13" spans="1:5" s="138" customFormat="1" ht="19.5" customHeight="1" thickBot="1" x14ac:dyDescent="0.25">
      <c r="A13" s="96" t="s">
        <v>294</v>
      </c>
      <c r="B13" s="118" t="s">
        <v>70</v>
      </c>
      <c r="C13" s="128">
        <f>SUM(C14:C18)</f>
        <v>9659046</v>
      </c>
      <c r="D13" s="128">
        <f>SUM(D14:D18)</f>
        <v>10006546</v>
      </c>
      <c r="E13" s="111">
        <f>SUM(E14:E18)</f>
        <v>8516949</v>
      </c>
    </row>
    <row r="14" spans="1:5" s="138" customFormat="1" ht="12" customHeight="1" x14ac:dyDescent="0.2">
      <c r="A14" s="91" t="s">
        <v>359</v>
      </c>
      <c r="B14" s="139" t="s">
        <v>71</v>
      </c>
      <c r="C14" s="130"/>
      <c r="D14" s="130"/>
      <c r="E14" s="113"/>
    </row>
    <row r="15" spans="1:5" s="138" customFormat="1" ht="12" customHeight="1" x14ac:dyDescent="0.2">
      <c r="A15" s="90" t="s">
        <v>360</v>
      </c>
      <c r="B15" s="140" t="s">
        <v>72</v>
      </c>
      <c r="C15" s="129"/>
      <c r="D15" s="129"/>
      <c r="E15" s="112"/>
    </row>
    <row r="16" spans="1:5" s="138" customFormat="1" ht="12" customHeight="1" x14ac:dyDescent="0.2">
      <c r="A16" s="90" t="s">
        <v>361</v>
      </c>
      <c r="B16" s="140" t="s">
        <v>73</v>
      </c>
      <c r="C16" s="129"/>
      <c r="D16" s="129"/>
      <c r="E16" s="112"/>
    </row>
    <row r="17" spans="1:5" s="138" customFormat="1" ht="12" customHeight="1" x14ac:dyDescent="0.2">
      <c r="A17" s="90" t="s">
        <v>362</v>
      </c>
      <c r="B17" s="140" t="s">
        <v>74</v>
      </c>
      <c r="C17" s="129"/>
      <c r="D17" s="129"/>
      <c r="E17" s="112"/>
    </row>
    <row r="18" spans="1:5" s="138" customFormat="1" ht="12" customHeight="1" x14ac:dyDescent="0.2">
      <c r="A18" s="90" t="s">
        <v>363</v>
      </c>
      <c r="B18" s="140" t="s">
        <v>75</v>
      </c>
      <c r="C18" s="129">
        <v>9659046</v>
      </c>
      <c r="D18" s="129">
        <v>10006546</v>
      </c>
      <c r="E18" s="112">
        <v>8516949</v>
      </c>
    </row>
    <row r="19" spans="1:5" s="138" customFormat="1" ht="12" customHeight="1" thickBot="1" x14ac:dyDescent="0.25">
      <c r="A19" s="92" t="s">
        <v>369</v>
      </c>
      <c r="B19" s="141" t="s">
        <v>76</v>
      </c>
      <c r="C19" s="131"/>
      <c r="D19" s="131"/>
      <c r="E19" s="114"/>
    </row>
    <row r="20" spans="1:5" s="138" customFormat="1" ht="21.75" customHeight="1" thickBot="1" x14ac:dyDescent="0.25">
      <c r="A20" s="96" t="s">
        <v>295</v>
      </c>
      <c r="B20" s="97" t="s">
        <v>77</v>
      </c>
      <c r="C20" s="128">
        <f>SUM(C21:C25)</f>
        <v>0</v>
      </c>
      <c r="D20" s="128">
        <f>SUM(D21:D25)</f>
        <v>161000</v>
      </c>
      <c r="E20" s="111">
        <f>SUM(E21:E25)</f>
        <v>161000</v>
      </c>
    </row>
    <row r="21" spans="1:5" s="138" customFormat="1" ht="12" customHeight="1" x14ac:dyDescent="0.2">
      <c r="A21" s="91" t="s">
        <v>342</v>
      </c>
      <c r="B21" s="139" t="s">
        <v>78</v>
      </c>
      <c r="C21" s="130"/>
      <c r="D21" s="130">
        <v>161000</v>
      </c>
      <c r="E21" s="113">
        <v>161000</v>
      </c>
    </row>
    <row r="22" spans="1:5" s="138" customFormat="1" ht="12" customHeight="1" x14ac:dyDescent="0.2">
      <c r="A22" s="90" t="s">
        <v>343</v>
      </c>
      <c r="B22" s="140" t="s">
        <v>79</v>
      </c>
      <c r="C22" s="129"/>
      <c r="D22" s="129"/>
      <c r="E22" s="112"/>
    </row>
    <row r="23" spans="1:5" s="138" customFormat="1" ht="12" customHeight="1" x14ac:dyDescent="0.2">
      <c r="A23" s="90" t="s">
        <v>344</v>
      </c>
      <c r="B23" s="140" t="s">
        <v>80</v>
      </c>
      <c r="C23" s="129"/>
      <c r="D23" s="129"/>
      <c r="E23" s="112"/>
    </row>
    <row r="24" spans="1:5" s="138" customFormat="1" ht="12" customHeight="1" x14ac:dyDescent="0.2">
      <c r="A24" s="90" t="s">
        <v>345</v>
      </c>
      <c r="B24" s="140" t="s">
        <v>81</v>
      </c>
      <c r="C24" s="129"/>
      <c r="D24" s="129"/>
      <c r="E24" s="112"/>
    </row>
    <row r="25" spans="1:5" s="138" customFormat="1" ht="12" customHeight="1" x14ac:dyDescent="0.2">
      <c r="A25" s="90" t="s">
        <v>3</v>
      </c>
      <c r="B25" s="140" t="s">
        <v>82</v>
      </c>
      <c r="C25" s="129"/>
      <c r="D25" s="129"/>
      <c r="E25" s="112"/>
    </row>
    <row r="26" spans="1:5" s="138" customFormat="1" ht="12" customHeight="1" thickBot="1" x14ac:dyDescent="0.25">
      <c r="A26" s="92" t="s">
        <v>4</v>
      </c>
      <c r="B26" s="120" t="s">
        <v>83</v>
      </c>
      <c r="C26" s="131"/>
      <c r="D26" s="131"/>
      <c r="E26" s="114"/>
    </row>
    <row r="27" spans="1:5" s="138" customFormat="1" ht="12" customHeight="1" thickBot="1" x14ac:dyDescent="0.25">
      <c r="A27" s="96" t="s">
        <v>5</v>
      </c>
      <c r="B27" s="97" t="s">
        <v>84</v>
      </c>
      <c r="C27" s="134">
        <f>C31+C29+C34</f>
        <v>45480000</v>
      </c>
      <c r="D27" s="134">
        <f t="shared" ref="D27:E27" si="0">D31+D29+D34</f>
        <v>51150000</v>
      </c>
      <c r="E27" s="134">
        <f t="shared" si="0"/>
        <v>51141911</v>
      </c>
    </row>
    <row r="28" spans="1:5" s="138" customFormat="1" ht="12" customHeight="1" x14ac:dyDescent="0.2">
      <c r="A28" s="91" t="s">
        <v>85</v>
      </c>
      <c r="B28" s="139" t="s">
        <v>86</v>
      </c>
      <c r="C28" s="149">
        <f>C29+C31</f>
        <v>45400000</v>
      </c>
      <c r="D28" s="149">
        <f t="shared" ref="D28:E28" si="1">+D29+D31</f>
        <v>51010000</v>
      </c>
      <c r="E28" s="149">
        <f t="shared" si="1"/>
        <v>51002442</v>
      </c>
    </row>
    <row r="29" spans="1:5" s="138" customFormat="1" ht="12" customHeight="1" x14ac:dyDescent="0.2">
      <c r="A29" s="90" t="s">
        <v>87</v>
      </c>
      <c r="B29" s="140" t="s">
        <v>88</v>
      </c>
      <c r="C29" s="129">
        <v>6700000</v>
      </c>
      <c r="D29" s="129">
        <v>7220000</v>
      </c>
      <c r="E29" s="112">
        <v>7218283</v>
      </c>
    </row>
    <row r="30" spans="1:5" s="138" customFormat="1" ht="12" customHeight="1" x14ac:dyDescent="0.2">
      <c r="A30" s="90" t="s">
        <v>460</v>
      </c>
      <c r="B30" s="140" t="s">
        <v>462</v>
      </c>
      <c r="C30" s="129">
        <v>36500000</v>
      </c>
      <c r="D30" s="129">
        <v>41150000</v>
      </c>
      <c r="E30" s="112">
        <v>41146562</v>
      </c>
    </row>
    <row r="31" spans="1:5" s="138" customFormat="1" ht="12" customHeight="1" x14ac:dyDescent="0.2">
      <c r="A31" s="90" t="s">
        <v>461</v>
      </c>
      <c r="B31" s="140" t="s">
        <v>90</v>
      </c>
      <c r="C31" s="129">
        <f>C30+C32+C33</f>
        <v>38700000</v>
      </c>
      <c r="D31" s="129">
        <f t="shared" ref="D31:E31" si="2">D30+D32+D33</f>
        <v>43790000</v>
      </c>
      <c r="E31" s="129">
        <f t="shared" si="2"/>
        <v>43784159</v>
      </c>
    </row>
    <row r="32" spans="1:5" s="138" customFormat="1" ht="12" customHeight="1" x14ac:dyDescent="0.2">
      <c r="A32" s="90" t="s">
        <v>91</v>
      </c>
      <c r="B32" s="140" t="s">
        <v>92</v>
      </c>
      <c r="C32" s="129">
        <v>2200000</v>
      </c>
      <c r="D32" s="129">
        <v>2640000</v>
      </c>
      <c r="E32" s="112">
        <v>2637597</v>
      </c>
    </row>
    <row r="33" spans="1:5" s="138" customFormat="1" ht="12" customHeight="1" x14ac:dyDescent="0.2">
      <c r="A33" s="90" t="s">
        <v>93</v>
      </c>
      <c r="B33" s="140" t="s">
        <v>94</v>
      </c>
      <c r="C33" s="129"/>
      <c r="D33" s="129"/>
      <c r="E33" s="112"/>
    </row>
    <row r="34" spans="1:5" s="138" customFormat="1" ht="12" customHeight="1" thickBot="1" x14ac:dyDescent="0.25">
      <c r="A34" s="92" t="s">
        <v>95</v>
      </c>
      <c r="B34" s="120" t="s">
        <v>96</v>
      </c>
      <c r="C34" s="131">
        <v>80000</v>
      </c>
      <c r="D34" s="131">
        <v>140000</v>
      </c>
      <c r="E34" s="114">
        <v>139469</v>
      </c>
    </row>
    <row r="35" spans="1:5" s="138" customFormat="1" ht="12" customHeight="1" thickBot="1" x14ac:dyDescent="0.25">
      <c r="A35" s="96" t="s">
        <v>297</v>
      </c>
      <c r="B35" s="97" t="s">
        <v>97</v>
      </c>
      <c r="C35" s="128">
        <f>SUM(C36:C45)</f>
        <v>5192000</v>
      </c>
      <c r="D35" s="128">
        <f>SUM(D36:D45)</f>
        <v>11705000</v>
      </c>
      <c r="E35" s="111">
        <f>SUM(E36:E45)</f>
        <v>10251073</v>
      </c>
    </row>
    <row r="36" spans="1:5" s="138" customFormat="1" ht="12" customHeight="1" x14ac:dyDescent="0.2">
      <c r="A36" s="91" t="s">
        <v>346</v>
      </c>
      <c r="B36" s="139" t="s">
        <v>98</v>
      </c>
      <c r="C36" s="130"/>
      <c r="D36" s="130"/>
      <c r="E36" s="113"/>
    </row>
    <row r="37" spans="1:5" s="138" customFormat="1" ht="12" customHeight="1" x14ac:dyDescent="0.2">
      <c r="A37" s="90" t="s">
        <v>347</v>
      </c>
      <c r="B37" s="140" t="s">
        <v>99</v>
      </c>
      <c r="C37" s="129">
        <v>2477000</v>
      </c>
      <c r="D37" s="129">
        <v>5905000</v>
      </c>
      <c r="E37" s="112">
        <v>5904921</v>
      </c>
    </row>
    <row r="38" spans="1:5" s="138" customFormat="1" ht="12" customHeight="1" x14ac:dyDescent="0.2">
      <c r="A38" s="90" t="s">
        <v>348</v>
      </c>
      <c r="B38" s="140" t="s">
        <v>100</v>
      </c>
      <c r="C38" s="129"/>
      <c r="D38" s="129"/>
      <c r="E38" s="112"/>
    </row>
    <row r="39" spans="1:5" s="138" customFormat="1" ht="12" customHeight="1" x14ac:dyDescent="0.2">
      <c r="A39" s="90" t="s">
        <v>7</v>
      </c>
      <c r="B39" s="140" t="s">
        <v>101</v>
      </c>
      <c r="C39" s="129">
        <v>2000000</v>
      </c>
      <c r="D39" s="129">
        <v>4630000</v>
      </c>
      <c r="E39" s="112">
        <v>2894528</v>
      </c>
    </row>
    <row r="40" spans="1:5" s="138" customFormat="1" ht="12" customHeight="1" x14ac:dyDescent="0.2">
      <c r="A40" s="90" t="s">
        <v>8</v>
      </c>
      <c r="B40" s="140" t="s">
        <v>102</v>
      </c>
      <c r="C40" s="129">
        <v>715000</v>
      </c>
      <c r="D40" s="129">
        <v>1170000</v>
      </c>
      <c r="E40" s="112">
        <v>1165315</v>
      </c>
    </row>
    <row r="41" spans="1:5" s="138" customFormat="1" ht="12" customHeight="1" x14ac:dyDescent="0.2">
      <c r="A41" s="90" t="s">
        <v>9</v>
      </c>
      <c r="B41" s="140" t="s">
        <v>103</v>
      </c>
      <c r="C41" s="129">
        <v>0</v>
      </c>
      <c r="D41" s="129">
        <v>0</v>
      </c>
      <c r="E41" s="112">
        <v>23881</v>
      </c>
    </row>
    <row r="42" spans="1:5" s="138" customFormat="1" ht="12" customHeight="1" x14ac:dyDescent="0.2">
      <c r="A42" s="90" t="s">
        <v>10</v>
      </c>
      <c r="B42" s="140" t="s">
        <v>104</v>
      </c>
      <c r="C42" s="129"/>
      <c r="D42" s="129"/>
      <c r="E42" s="112"/>
    </row>
    <row r="43" spans="1:5" s="138" customFormat="1" ht="12" customHeight="1" x14ac:dyDescent="0.2">
      <c r="A43" s="90" t="s">
        <v>11</v>
      </c>
      <c r="B43" s="140" t="s">
        <v>105</v>
      </c>
      <c r="C43" s="129"/>
      <c r="D43" s="129"/>
      <c r="E43" s="112">
        <v>93</v>
      </c>
    </row>
    <row r="44" spans="1:5" s="138" customFormat="1" ht="12" customHeight="1" x14ac:dyDescent="0.2">
      <c r="A44" s="90" t="s">
        <v>106</v>
      </c>
      <c r="B44" s="140" t="s">
        <v>385</v>
      </c>
      <c r="C44" s="132"/>
      <c r="D44" s="132"/>
      <c r="E44" s="115"/>
    </row>
    <row r="45" spans="1:5" s="138" customFormat="1" ht="12" customHeight="1" thickBot="1" x14ac:dyDescent="0.25">
      <c r="A45" s="92" t="s">
        <v>108</v>
      </c>
      <c r="B45" s="141" t="s">
        <v>109</v>
      </c>
      <c r="C45" s="133"/>
      <c r="D45" s="133">
        <v>0</v>
      </c>
      <c r="E45" s="116">
        <v>262335</v>
      </c>
    </row>
    <row r="46" spans="1:5" s="138" customFormat="1" ht="12" customHeight="1" thickBot="1" x14ac:dyDescent="0.25">
      <c r="A46" s="96" t="s">
        <v>298</v>
      </c>
      <c r="B46" s="97" t="s">
        <v>110</v>
      </c>
      <c r="C46" s="128">
        <f>SUM(C47:C51)</f>
        <v>0</v>
      </c>
      <c r="D46" s="128">
        <f>SUM(D47:D51)</f>
        <v>0</v>
      </c>
      <c r="E46" s="111">
        <f>SUM(E47:E51)</f>
        <v>0</v>
      </c>
    </row>
    <row r="47" spans="1:5" s="138" customFormat="1" ht="12" customHeight="1" x14ac:dyDescent="0.2">
      <c r="A47" s="91" t="s">
        <v>349</v>
      </c>
      <c r="B47" s="139" t="s">
        <v>111</v>
      </c>
      <c r="C47" s="151"/>
      <c r="D47" s="151"/>
      <c r="E47" s="117"/>
    </row>
    <row r="48" spans="1:5" s="138" customFormat="1" ht="12" customHeight="1" x14ac:dyDescent="0.2">
      <c r="A48" s="90" t="s">
        <v>350</v>
      </c>
      <c r="B48" s="140" t="s">
        <v>112</v>
      </c>
      <c r="C48" s="132">
        <v>0</v>
      </c>
      <c r="D48" s="132">
        <v>0</v>
      </c>
      <c r="E48" s="115">
        <v>0</v>
      </c>
    </row>
    <row r="49" spans="1:5" s="138" customFormat="1" ht="12" customHeight="1" x14ac:dyDescent="0.2">
      <c r="A49" s="90" t="s">
        <v>113</v>
      </c>
      <c r="B49" s="140" t="s">
        <v>114</v>
      </c>
      <c r="C49" s="132"/>
      <c r="D49" s="132"/>
      <c r="E49" s="115"/>
    </row>
    <row r="50" spans="1:5" s="138" customFormat="1" ht="12" customHeight="1" x14ac:dyDescent="0.2">
      <c r="A50" s="90" t="s">
        <v>115</v>
      </c>
      <c r="B50" s="140" t="s">
        <v>116</v>
      </c>
      <c r="C50" s="132"/>
      <c r="D50" s="132"/>
      <c r="E50" s="115"/>
    </row>
    <row r="51" spans="1:5" s="138" customFormat="1" ht="12" customHeight="1" thickBot="1" x14ac:dyDescent="0.25">
      <c r="A51" s="92" t="s">
        <v>117</v>
      </c>
      <c r="B51" s="141" t="s">
        <v>118</v>
      </c>
      <c r="C51" s="133"/>
      <c r="D51" s="133"/>
      <c r="E51" s="116"/>
    </row>
    <row r="52" spans="1:5" s="138" customFormat="1" ht="17.25" customHeight="1" thickBot="1" x14ac:dyDescent="0.25">
      <c r="A52" s="96" t="s">
        <v>12</v>
      </c>
      <c r="B52" s="97" t="s">
        <v>119</v>
      </c>
      <c r="C52" s="128">
        <f>SUM(C53:C55)</f>
        <v>0</v>
      </c>
      <c r="D52" s="128">
        <f>SUM(D53:D55)</f>
        <v>0</v>
      </c>
      <c r="E52" s="111">
        <f>SUM(E53:E55)</f>
        <v>0</v>
      </c>
    </row>
    <row r="53" spans="1:5" s="138" customFormat="1" ht="12" customHeight="1" x14ac:dyDescent="0.2">
      <c r="A53" s="91" t="s">
        <v>351</v>
      </c>
      <c r="B53" s="139" t="s">
        <v>120</v>
      </c>
      <c r="C53" s="130"/>
      <c r="D53" s="130"/>
      <c r="E53" s="113"/>
    </row>
    <row r="54" spans="1:5" s="138" customFormat="1" ht="12" customHeight="1" x14ac:dyDescent="0.2">
      <c r="A54" s="90" t="s">
        <v>352</v>
      </c>
      <c r="B54" s="140" t="s">
        <v>121</v>
      </c>
      <c r="C54" s="129"/>
      <c r="D54" s="129"/>
      <c r="E54" s="112"/>
    </row>
    <row r="55" spans="1:5" s="138" customFormat="1" ht="12" customHeight="1" x14ac:dyDescent="0.2">
      <c r="A55" s="90" t="s">
        <v>122</v>
      </c>
      <c r="B55" s="140" t="s">
        <v>123</v>
      </c>
      <c r="C55" s="129"/>
      <c r="D55" s="129">
        <v>0</v>
      </c>
      <c r="E55" s="112"/>
    </row>
    <row r="56" spans="1:5" s="138" customFormat="1" ht="12" customHeight="1" thickBot="1" x14ac:dyDescent="0.25">
      <c r="A56" s="92" t="s">
        <v>124</v>
      </c>
      <c r="B56" s="141" t="s">
        <v>125</v>
      </c>
      <c r="C56" s="131"/>
      <c r="D56" s="131"/>
      <c r="E56" s="114"/>
    </row>
    <row r="57" spans="1:5" s="138" customFormat="1" ht="12" customHeight="1" thickBot="1" x14ac:dyDescent="0.25">
      <c r="A57" s="96" t="s">
        <v>300</v>
      </c>
      <c r="B57" s="118" t="s">
        <v>126</v>
      </c>
      <c r="C57" s="128">
        <f>SUM(C58:C60)</f>
        <v>0</v>
      </c>
      <c r="D57" s="128">
        <f>SUM(D58:D60)</f>
        <v>76000</v>
      </c>
      <c r="E57" s="111">
        <f>SUM(E58:E60)</f>
        <v>76000</v>
      </c>
    </row>
    <row r="58" spans="1:5" s="138" customFormat="1" ht="12" customHeight="1" x14ac:dyDescent="0.2">
      <c r="A58" s="91" t="s">
        <v>13</v>
      </c>
      <c r="B58" s="139" t="s">
        <v>127</v>
      </c>
      <c r="C58" s="132"/>
      <c r="D58" s="132"/>
      <c r="E58" s="115"/>
    </row>
    <row r="59" spans="1:5" s="138" customFormat="1" ht="12" customHeight="1" x14ac:dyDescent="0.2">
      <c r="A59" s="90" t="s">
        <v>14</v>
      </c>
      <c r="B59" s="140" t="s">
        <v>128</v>
      </c>
      <c r="C59" s="132"/>
      <c r="D59" s="132"/>
      <c r="E59" s="115"/>
    </row>
    <row r="60" spans="1:5" s="138" customFormat="1" ht="12" customHeight="1" x14ac:dyDescent="0.2">
      <c r="A60" s="90" t="s">
        <v>34</v>
      </c>
      <c r="B60" s="140" t="s">
        <v>129</v>
      </c>
      <c r="C60" s="132"/>
      <c r="D60" s="132">
        <v>76000</v>
      </c>
      <c r="E60" s="115">
        <v>76000</v>
      </c>
    </row>
    <row r="61" spans="1:5" s="138" customFormat="1" ht="12" customHeight="1" thickBot="1" x14ac:dyDescent="0.25">
      <c r="A61" s="92" t="s">
        <v>130</v>
      </c>
      <c r="B61" s="141" t="s">
        <v>131</v>
      </c>
      <c r="C61" s="132"/>
      <c r="D61" s="132"/>
      <c r="E61" s="115"/>
    </row>
    <row r="62" spans="1:5" s="138" customFormat="1" ht="12" customHeight="1" thickBot="1" x14ac:dyDescent="0.25">
      <c r="A62" s="96" t="s">
        <v>301</v>
      </c>
      <c r="B62" s="97" t="s">
        <v>132</v>
      </c>
      <c r="C62" s="134">
        <f>+C6+C13+C20+C27+C35+C46+C52+C57</f>
        <v>102774386</v>
      </c>
      <c r="D62" s="134">
        <f>+D6+D13+D20+D27+D35+D46+D52+D57</f>
        <v>127689229</v>
      </c>
      <c r="E62" s="147">
        <f>+E6+E13+E20+E27+E35+E46+E52+E57</f>
        <v>124737606</v>
      </c>
    </row>
    <row r="63" spans="1:5" s="138" customFormat="1" ht="12" customHeight="1" thickBot="1" x14ac:dyDescent="0.25">
      <c r="A63" s="152" t="s">
        <v>133</v>
      </c>
      <c r="B63" s="118" t="s">
        <v>134</v>
      </c>
      <c r="C63" s="128">
        <f>+C64+C65+C66</f>
        <v>0</v>
      </c>
      <c r="D63" s="128">
        <f>+D64+D65+D66</f>
        <v>0</v>
      </c>
      <c r="E63" s="111">
        <f>+E64+E65+E66</f>
        <v>0</v>
      </c>
    </row>
    <row r="64" spans="1:5" s="138" customFormat="1" ht="12" customHeight="1" x14ac:dyDescent="0.2">
      <c r="A64" s="91" t="s">
        <v>135</v>
      </c>
      <c r="B64" s="139" t="s">
        <v>136</v>
      </c>
      <c r="C64" s="132"/>
      <c r="D64" s="132"/>
      <c r="E64" s="115"/>
    </row>
    <row r="65" spans="1:5" s="138" customFormat="1" ht="12" customHeight="1" x14ac:dyDescent="0.2">
      <c r="A65" s="90" t="s">
        <v>137</v>
      </c>
      <c r="B65" s="140" t="s">
        <v>138</v>
      </c>
      <c r="C65" s="132"/>
      <c r="D65" s="132"/>
      <c r="E65" s="115"/>
    </row>
    <row r="66" spans="1:5" s="138" customFormat="1" ht="12" customHeight="1" thickBot="1" x14ac:dyDescent="0.25">
      <c r="A66" s="92" t="s">
        <v>139</v>
      </c>
      <c r="B66" s="76" t="s">
        <v>184</v>
      </c>
      <c r="C66" s="132"/>
      <c r="D66" s="132"/>
      <c r="E66" s="115"/>
    </row>
    <row r="67" spans="1:5" s="138" customFormat="1" ht="12" customHeight="1" thickBot="1" x14ac:dyDescent="0.25">
      <c r="A67" s="152" t="s">
        <v>141</v>
      </c>
      <c r="B67" s="118" t="s">
        <v>142</v>
      </c>
      <c r="C67" s="128">
        <f>+C68+C69+C70+C71</f>
        <v>0</v>
      </c>
      <c r="D67" s="128">
        <f>+D68+D69+D70+D71</f>
        <v>0</v>
      </c>
      <c r="E67" s="111">
        <f>+E68+E69+E70+E71</f>
        <v>0</v>
      </c>
    </row>
    <row r="68" spans="1:5" s="138" customFormat="1" ht="13.5" customHeight="1" x14ac:dyDescent="0.2">
      <c r="A68" s="91" t="s">
        <v>375</v>
      </c>
      <c r="B68" s="139" t="s">
        <v>143</v>
      </c>
      <c r="C68" s="132"/>
      <c r="D68" s="132"/>
      <c r="E68" s="115"/>
    </row>
    <row r="69" spans="1:5" s="138" customFormat="1" ht="12" customHeight="1" x14ac:dyDescent="0.2">
      <c r="A69" s="90" t="s">
        <v>376</v>
      </c>
      <c r="B69" s="140" t="s">
        <v>144</v>
      </c>
      <c r="C69" s="132"/>
      <c r="D69" s="132"/>
      <c r="E69" s="115"/>
    </row>
    <row r="70" spans="1:5" s="138" customFormat="1" ht="12" customHeight="1" x14ac:dyDescent="0.2">
      <c r="A70" s="90" t="s">
        <v>145</v>
      </c>
      <c r="B70" s="140" t="s">
        <v>146</v>
      </c>
      <c r="C70" s="132"/>
      <c r="D70" s="132"/>
      <c r="E70" s="115"/>
    </row>
    <row r="71" spans="1:5" s="138" customFormat="1" ht="12" customHeight="1" thickBot="1" x14ac:dyDescent="0.25">
      <c r="A71" s="92" t="s">
        <v>147</v>
      </c>
      <c r="B71" s="141" t="s">
        <v>148</v>
      </c>
      <c r="C71" s="132"/>
      <c r="D71" s="132"/>
      <c r="E71" s="115"/>
    </row>
    <row r="72" spans="1:5" s="138" customFormat="1" ht="12" customHeight="1" thickBot="1" x14ac:dyDescent="0.25">
      <c r="A72" s="152" t="s">
        <v>149</v>
      </c>
      <c r="B72" s="118" t="s">
        <v>150</v>
      </c>
      <c r="C72" s="128">
        <f>+C73+C74</f>
        <v>93000000</v>
      </c>
      <c r="D72" s="128">
        <f>+D73+D74</f>
        <v>78938232</v>
      </c>
      <c r="E72" s="111">
        <f>+E73+E74</f>
        <v>78938232</v>
      </c>
    </row>
    <row r="73" spans="1:5" s="138" customFormat="1" ht="12" customHeight="1" x14ac:dyDescent="0.2">
      <c r="A73" s="91" t="s">
        <v>151</v>
      </c>
      <c r="B73" s="139" t="s">
        <v>152</v>
      </c>
      <c r="C73" s="132">
        <v>93000000</v>
      </c>
      <c r="D73" s="132">
        <v>78938232</v>
      </c>
      <c r="E73" s="115">
        <v>78938232</v>
      </c>
    </row>
    <row r="74" spans="1:5" s="138" customFormat="1" ht="12" customHeight="1" thickBot="1" x14ac:dyDescent="0.25">
      <c r="A74" s="92" t="s">
        <v>153</v>
      </c>
      <c r="B74" s="141" t="s">
        <v>154</v>
      </c>
      <c r="C74" s="132"/>
      <c r="D74" s="132"/>
      <c r="E74" s="115"/>
    </row>
    <row r="75" spans="1:5" s="138" customFormat="1" ht="12" customHeight="1" thickBot="1" x14ac:dyDescent="0.25">
      <c r="A75" s="152" t="s">
        <v>155</v>
      </c>
      <c r="B75" s="118" t="s">
        <v>156</v>
      </c>
      <c r="C75" s="128">
        <f>+C76+C77+C78</f>
        <v>0</v>
      </c>
      <c r="D75" s="128">
        <f>+D76+D77+D78</f>
        <v>1308590</v>
      </c>
      <c r="E75" s="111">
        <f>+E76+E77+E78</f>
        <v>2636628</v>
      </c>
    </row>
    <row r="76" spans="1:5" s="138" customFormat="1" ht="12" customHeight="1" x14ac:dyDescent="0.2">
      <c r="A76" s="91" t="s">
        <v>157</v>
      </c>
      <c r="B76" s="139" t="s">
        <v>158</v>
      </c>
      <c r="C76" s="132"/>
      <c r="D76" s="132">
        <v>1308590</v>
      </c>
      <c r="E76" s="115">
        <v>2636628</v>
      </c>
    </row>
    <row r="77" spans="1:5" s="138" customFormat="1" ht="12" customHeight="1" x14ac:dyDescent="0.2">
      <c r="A77" s="90" t="s">
        <v>159</v>
      </c>
      <c r="B77" s="140" t="s">
        <v>160</v>
      </c>
      <c r="C77" s="132"/>
      <c r="D77" s="132"/>
      <c r="E77" s="115"/>
    </row>
    <row r="78" spans="1:5" s="138" customFormat="1" ht="12" customHeight="1" thickBot="1" x14ac:dyDescent="0.25">
      <c r="A78" s="92" t="s">
        <v>161</v>
      </c>
      <c r="B78" s="120" t="s">
        <v>162</v>
      </c>
      <c r="C78" s="132"/>
      <c r="D78" s="132"/>
      <c r="E78" s="115"/>
    </row>
    <row r="79" spans="1:5" s="138" customFormat="1" ht="12" customHeight="1" thickBot="1" x14ac:dyDescent="0.25">
      <c r="A79" s="152" t="s">
        <v>163</v>
      </c>
      <c r="B79" s="118" t="s">
        <v>164</v>
      </c>
      <c r="C79" s="128">
        <f>+C80+C81+C82+C83</f>
        <v>0</v>
      </c>
      <c r="D79" s="128">
        <f>+D80+D81+D82+D83</f>
        <v>0</v>
      </c>
      <c r="E79" s="111">
        <f>+E80+E81+E82+E83</f>
        <v>0</v>
      </c>
    </row>
    <row r="80" spans="1:5" s="138" customFormat="1" ht="12" customHeight="1" x14ac:dyDescent="0.2">
      <c r="A80" s="142" t="s">
        <v>165</v>
      </c>
      <c r="B80" s="139" t="s">
        <v>166</v>
      </c>
      <c r="C80" s="132"/>
      <c r="D80" s="132"/>
      <c r="E80" s="115"/>
    </row>
    <row r="81" spans="1:5" s="138" customFormat="1" ht="12" customHeight="1" x14ac:dyDescent="0.2">
      <c r="A81" s="143" t="s">
        <v>167</v>
      </c>
      <c r="B81" s="140" t="s">
        <v>168</v>
      </c>
      <c r="C81" s="132"/>
      <c r="D81" s="132"/>
      <c r="E81" s="115"/>
    </row>
    <row r="82" spans="1:5" s="138" customFormat="1" ht="12" customHeight="1" x14ac:dyDescent="0.2">
      <c r="A82" s="143" t="s">
        <v>169</v>
      </c>
      <c r="B82" s="140" t="s">
        <v>170</v>
      </c>
      <c r="C82" s="132"/>
      <c r="D82" s="132"/>
      <c r="E82" s="115"/>
    </row>
    <row r="83" spans="1:5" s="138" customFormat="1" ht="12" customHeight="1" thickBot="1" x14ac:dyDescent="0.25">
      <c r="A83" s="153" t="s">
        <v>171</v>
      </c>
      <c r="B83" s="120" t="s">
        <v>172</v>
      </c>
      <c r="C83" s="132"/>
      <c r="D83" s="132"/>
      <c r="E83" s="115"/>
    </row>
    <row r="84" spans="1:5" s="138" customFormat="1" ht="12" customHeight="1" thickBot="1" x14ac:dyDescent="0.25">
      <c r="A84" s="152" t="s">
        <v>173</v>
      </c>
      <c r="B84" s="118" t="s">
        <v>174</v>
      </c>
      <c r="C84" s="155"/>
      <c r="D84" s="155"/>
      <c r="E84" s="156"/>
    </row>
    <row r="85" spans="1:5" s="138" customFormat="1" ht="15" customHeight="1" thickBot="1" x14ac:dyDescent="0.25">
      <c r="A85" s="152" t="s">
        <v>175</v>
      </c>
      <c r="B85" s="74" t="s">
        <v>176</v>
      </c>
      <c r="C85" s="134">
        <f>+C63+C67+C72+C75+C79+C84</f>
        <v>93000000</v>
      </c>
      <c r="D85" s="134">
        <f>+D63+D67+D72+D75+D79+D84</f>
        <v>80246822</v>
      </c>
      <c r="E85" s="147">
        <f>+E63+E67+E72+E75+E79+E84</f>
        <v>81574860</v>
      </c>
    </row>
    <row r="86" spans="1:5" s="138" customFormat="1" ht="24.75" customHeight="1" thickBot="1" x14ac:dyDescent="0.25">
      <c r="A86" s="154" t="s">
        <v>177</v>
      </c>
      <c r="B86" s="77" t="s">
        <v>178</v>
      </c>
      <c r="C86" s="134">
        <f>+C62+C85</f>
        <v>195774386</v>
      </c>
      <c r="D86" s="134">
        <f>+D62+D85</f>
        <v>207936051</v>
      </c>
      <c r="E86" s="147">
        <f>+E62+E85</f>
        <v>206312466</v>
      </c>
    </row>
    <row r="87" spans="1:5" s="138" customFormat="1" ht="12" customHeight="1" x14ac:dyDescent="0.2">
      <c r="A87" s="72"/>
      <c r="B87" s="72"/>
      <c r="C87" s="73"/>
      <c r="D87" s="73"/>
      <c r="E87" s="73"/>
    </row>
    <row r="88" spans="1:5" ht="16.5" customHeight="1" x14ac:dyDescent="0.25">
      <c r="A88" s="312" t="s">
        <v>322</v>
      </c>
      <c r="B88" s="312"/>
      <c r="C88" s="312"/>
      <c r="D88" s="312"/>
      <c r="E88" s="312"/>
    </row>
    <row r="89" spans="1:5" s="144" customFormat="1" ht="16.5" customHeight="1" thickBot="1" x14ac:dyDescent="0.3">
      <c r="A89" s="27" t="s">
        <v>378</v>
      </c>
      <c r="B89" s="27"/>
      <c r="C89" s="105"/>
      <c r="D89" s="105"/>
      <c r="E89" s="105" t="s">
        <v>386</v>
      </c>
    </row>
    <row r="90" spans="1:5" s="144" customFormat="1" ht="16.5" customHeight="1" x14ac:dyDescent="0.25">
      <c r="A90" s="313" t="s">
        <v>341</v>
      </c>
      <c r="B90" s="315" t="s">
        <v>54</v>
      </c>
      <c r="C90" s="317" t="str">
        <f>+C3</f>
        <v>2018. évi</v>
      </c>
      <c r="D90" s="317"/>
      <c r="E90" s="318"/>
    </row>
    <row r="91" spans="1:5" ht="38.1" customHeight="1" thickBot="1" x14ac:dyDescent="0.3">
      <c r="A91" s="314"/>
      <c r="B91" s="316"/>
      <c r="C91" s="28" t="s">
        <v>55</v>
      </c>
      <c r="D91" s="28" t="s">
        <v>56</v>
      </c>
      <c r="E91" s="29" t="s">
        <v>57</v>
      </c>
    </row>
    <row r="92" spans="1:5" s="137" customFormat="1" ht="12" customHeight="1" thickBot="1" x14ac:dyDescent="0.25">
      <c r="A92" s="101" t="s">
        <v>179</v>
      </c>
      <c r="B92" s="102" t="s">
        <v>180</v>
      </c>
      <c r="C92" s="102" t="s">
        <v>181</v>
      </c>
      <c r="D92" s="102" t="s">
        <v>182</v>
      </c>
      <c r="E92" s="103" t="s">
        <v>183</v>
      </c>
    </row>
    <row r="93" spans="1:5" ht="12" customHeight="1" thickBot="1" x14ac:dyDescent="0.3">
      <c r="A93" s="98" t="s">
        <v>293</v>
      </c>
      <c r="B93" s="100" t="s">
        <v>185</v>
      </c>
      <c r="C93" s="127">
        <f>SUM(C94:C98)</f>
        <v>110903461</v>
      </c>
      <c r="D93" s="127">
        <f>SUM(D94:D98)</f>
        <v>122971516</v>
      </c>
      <c r="E93" s="82">
        <f>SUM(E94:E98)</f>
        <v>111197735</v>
      </c>
    </row>
    <row r="94" spans="1:5" ht="12" customHeight="1" x14ac:dyDescent="0.25">
      <c r="A94" s="93" t="s">
        <v>353</v>
      </c>
      <c r="B94" s="86" t="s">
        <v>323</v>
      </c>
      <c r="C94" s="35">
        <v>21714730</v>
      </c>
      <c r="D94" s="35">
        <v>22651664</v>
      </c>
      <c r="E94" s="81">
        <v>18599673</v>
      </c>
    </row>
    <row r="95" spans="1:5" ht="12" customHeight="1" x14ac:dyDescent="0.25">
      <c r="A95" s="90" t="s">
        <v>354</v>
      </c>
      <c r="B95" s="84" t="s">
        <v>15</v>
      </c>
      <c r="C95" s="129">
        <v>3610916</v>
      </c>
      <c r="D95" s="129">
        <v>3873590</v>
      </c>
      <c r="E95" s="112">
        <v>3376089</v>
      </c>
    </row>
    <row r="96" spans="1:5" ht="12" customHeight="1" x14ac:dyDescent="0.25">
      <c r="A96" s="90" t="s">
        <v>355</v>
      </c>
      <c r="B96" s="84" t="s">
        <v>373</v>
      </c>
      <c r="C96" s="131">
        <v>34486680</v>
      </c>
      <c r="D96" s="131">
        <v>35402804</v>
      </c>
      <c r="E96" s="114">
        <v>31124622</v>
      </c>
    </row>
    <row r="97" spans="1:6" ht="12" customHeight="1" x14ac:dyDescent="0.25">
      <c r="A97" s="90" t="s">
        <v>356</v>
      </c>
      <c r="B97" s="87" t="s">
        <v>16</v>
      </c>
      <c r="C97" s="131">
        <v>3560000</v>
      </c>
      <c r="D97" s="131">
        <v>3952500</v>
      </c>
      <c r="E97" s="114">
        <v>2212478</v>
      </c>
    </row>
    <row r="98" spans="1:6" ht="12" customHeight="1" x14ac:dyDescent="0.25">
      <c r="A98" s="90" t="s">
        <v>364</v>
      </c>
      <c r="B98" s="95" t="s">
        <v>17</v>
      </c>
      <c r="C98" s="131">
        <f t="shared" ref="C98:E98" si="3">SUM(C99:C108)</f>
        <v>47531135</v>
      </c>
      <c r="D98" s="131">
        <f t="shared" si="3"/>
        <v>57090958</v>
      </c>
      <c r="E98" s="131">
        <f t="shared" si="3"/>
        <v>55884873</v>
      </c>
    </row>
    <row r="99" spans="1:6" ht="12" customHeight="1" x14ac:dyDescent="0.25">
      <c r="A99" s="90" t="s">
        <v>357</v>
      </c>
      <c r="B99" s="84" t="s">
        <v>186</v>
      </c>
      <c r="C99" s="131">
        <v>603334</v>
      </c>
      <c r="D99" s="131">
        <v>614889</v>
      </c>
      <c r="E99" s="114">
        <v>614889</v>
      </c>
    </row>
    <row r="100" spans="1:6" ht="12" customHeight="1" x14ac:dyDescent="0.25">
      <c r="A100" s="90" t="s">
        <v>358</v>
      </c>
      <c r="B100" s="107" t="s">
        <v>187</v>
      </c>
      <c r="C100" s="131"/>
      <c r="D100" s="131"/>
      <c r="E100" s="114"/>
    </row>
    <row r="101" spans="1:6" ht="12" customHeight="1" x14ac:dyDescent="0.25">
      <c r="A101" s="90" t="s">
        <v>365</v>
      </c>
      <c r="B101" s="108" t="s">
        <v>188</v>
      </c>
      <c r="C101" s="131"/>
      <c r="D101" s="131"/>
      <c r="E101" s="114"/>
    </row>
    <row r="102" spans="1:6" ht="12" customHeight="1" x14ac:dyDescent="0.25">
      <c r="A102" s="90" t="s">
        <v>366</v>
      </c>
      <c r="B102" s="108" t="s">
        <v>189</v>
      </c>
      <c r="C102" s="131"/>
      <c r="D102" s="131"/>
      <c r="E102" s="114"/>
    </row>
    <row r="103" spans="1:6" ht="12" customHeight="1" x14ac:dyDescent="0.25">
      <c r="A103" s="90" t="s">
        <v>367</v>
      </c>
      <c r="B103" s="107" t="s">
        <v>190</v>
      </c>
      <c r="C103" s="131">
        <v>45323801</v>
      </c>
      <c r="D103" s="131">
        <v>44388969</v>
      </c>
      <c r="E103" s="114">
        <v>43182958</v>
      </c>
    </row>
    <row r="104" spans="1:6" ht="14.25" customHeight="1" x14ac:dyDescent="0.25">
      <c r="A104" s="90" t="s">
        <v>368</v>
      </c>
      <c r="B104" s="107" t="s">
        <v>191</v>
      </c>
      <c r="C104" s="131"/>
      <c r="D104" s="131"/>
      <c r="E104" s="114"/>
    </row>
    <row r="105" spans="1:6" ht="23.25" customHeight="1" x14ac:dyDescent="0.25">
      <c r="A105" s="90" t="s">
        <v>370</v>
      </c>
      <c r="B105" s="108" t="s">
        <v>192</v>
      </c>
      <c r="C105" s="131"/>
      <c r="D105" s="131"/>
      <c r="E105" s="114"/>
    </row>
    <row r="106" spans="1:6" ht="12" customHeight="1" x14ac:dyDescent="0.25">
      <c r="A106" s="89" t="s">
        <v>18</v>
      </c>
      <c r="B106" s="109" t="s">
        <v>193</v>
      </c>
      <c r="C106" s="131"/>
      <c r="D106" s="131"/>
      <c r="E106" s="114"/>
    </row>
    <row r="107" spans="1:6" ht="12" customHeight="1" x14ac:dyDescent="0.25">
      <c r="A107" s="90" t="s">
        <v>194</v>
      </c>
      <c r="B107" s="109" t="s">
        <v>195</v>
      </c>
      <c r="C107" s="131"/>
      <c r="D107" s="131"/>
      <c r="E107" s="114"/>
    </row>
    <row r="108" spans="1:6" ht="12" customHeight="1" thickBot="1" x14ac:dyDescent="0.3">
      <c r="A108" s="94" t="s">
        <v>196</v>
      </c>
      <c r="B108" s="110" t="s">
        <v>197</v>
      </c>
      <c r="C108" s="36">
        <v>1604000</v>
      </c>
      <c r="D108" s="36">
        <v>12087100</v>
      </c>
      <c r="E108" s="75">
        <v>12087026</v>
      </c>
    </row>
    <row r="109" spans="1:6" ht="12" customHeight="1" thickBot="1" x14ac:dyDescent="0.3">
      <c r="A109" s="96" t="s">
        <v>294</v>
      </c>
      <c r="B109" s="99" t="s">
        <v>198</v>
      </c>
      <c r="C109" s="128">
        <f>SUM(C110:C115)</f>
        <v>79896389</v>
      </c>
      <c r="D109" s="128">
        <f>SUM(D110:D118)</f>
        <v>76586583</v>
      </c>
      <c r="E109" s="128">
        <f>SUM(E110:E118)</f>
        <v>14467905</v>
      </c>
      <c r="F109" s="128">
        <f t="shared" ref="F109" si="4">SUM(F110:F118)</f>
        <v>0</v>
      </c>
    </row>
    <row r="110" spans="1:6" ht="12" customHeight="1" x14ac:dyDescent="0.25">
      <c r="A110" s="91" t="s">
        <v>359</v>
      </c>
      <c r="B110" s="84" t="s">
        <v>33</v>
      </c>
      <c r="C110" s="130">
        <v>2492000</v>
      </c>
      <c r="D110" s="130">
        <v>7285074</v>
      </c>
      <c r="E110" s="113">
        <v>5621918</v>
      </c>
    </row>
    <row r="111" spans="1:6" ht="12" customHeight="1" x14ac:dyDescent="0.25">
      <c r="A111" s="91" t="s">
        <v>360</v>
      </c>
      <c r="B111" s="88" t="s">
        <v>199</v>
      </c>
      <c r="C111" s="130"/>
      <c r="D111" s="130"/>
      <c r="E111" s="113"/>
    </row>
    <row r="112" spans="1:6" x14ac:dyDescent="0.25">
      <c r="A112" s="91" t="s">
        <v>361</v>
      </c>
      <c r="B112" s="88" t="s">
        <v>19</v>
      </c>
      <c r="C112" s="129">
        <v>77404389</v>
      </c>
      <c r="D112" s="129">
        <v>69301509</v>
      </c>
      <c r="E112" s="112">
        <v>8845987</v>
      </c>
    </row>
    <row r="113" spans="1:5" ht="12" customHeight="1" x14ac:dyDescent="0.25">
      <c r="A113" s="91" t="s">
        <v>362</v>
      </c>
      <c r="B113" s="88" t="s">
        <v>200</v>
      </c>
      <c r="C113" s="129"/>
      <c r="D113" s="129"/>
      <c r="E113" s="112"/>
    </row>
    <row r="114" spans="1:5" ht="12" customHeight="1" x14ac:dyDescent="0.25">
      <c r="A114" s="91" t="s">
        <v>363</v>
      </c>
      <c r="B114" s="120" t="s">
        <v>35</v>
      </c>
      <c r="C114" s="129"/>
      <c r="D114" s="129"/>
      <c r="E114" s="112"/>
    </row>
    <row r="115" spans="1:5" ht="21.75" customHeight="1" x14ac:dyDescent="0.25">
      <c r="A115" s="91" t="s">
        <v>369</v>
      </c>
      <c r="B115" s="119" t="s">
        <v>201</v>
      </c>
      <c r="C115" s="129"/>
      <c r="D115" s="129"/>
      <c r="E115" s="112"/>
    </row>
    <row r="116" spans="1:5" ht="24" customHeight="1" x14ac:dyDescent="0.25">
      <c r="A116" s="91" t="s">
        <v>371</v>
      </c>
      <c r="B116" s="135" t="s">
        <v>202</v>
      </c>
      <c r="C116" s="129"/>
      <c r="D116" s="129"/>
      <c r="E116" s="112"/>
    </row>
    <row r="117" spans="1:5" ht="12" customHeight="1" x14ac:dyDescent="0.25">
      <c r="A117" s="91" t="s">
        <v>20</v>
      </c>
      <c r="B117" s="108" t="s">
        <v>189</v>
      </c>
      <c r="C117" s="129"/>
      <c r="D117" s="129"/>
      <c r="E117" s="112"/>
    </row>
    <row r="118" spans="1:5" ht="12" customHeight="1" x14ac:dyDescent="0.25">
      <c r="A118" s="91" t="s">
        <v>21</v>
      </c>
      <c r="B118" s="108" t="s">
        <v>203</v>
      </c>
      <c r="C118" s="129"/>
      <c r="D118" s="129"/>
      <c r="E118" s="112"/>
    </row>
    <row r="119" spans="1:5" ht="12" customHeight="1" x14ac:dyDescent="0.25">
      <c r="A119" s="91" t="s">
        <v>22</v>
      </c>
      <c r="B119" s="108" t="s">
        <v>204</v>
      </c>
      <c r="C119" s="129"/>
      <c r="D119" s="129"/>
      <c r="E119" s="112"/>
    </row>
    <row r="120" spans="1:5" s="157" customFormat="1" ht="12" customHeight="1" x14ac:dyDescent="0.2">
      <c r="A120" s="91" t="s">
        <v>205</v>
      </c>
      <c r="B120" s="108" t="s">
        <v>192</v>
      </c>
      <c r="C120" s="129"/>
      <c r="D120" s="129"/>
      <c r="E120" s="112"/>
    </row>
    <row r="121" spans="1:5" ht="12" customHeight="1" x14ac:dyDescent="0.25">
      <c r="A121" s="91" t="s">
        <v>206</v>
      </c>
      <c r="B121" s="108" t="s">
        <v>207</v>
      </c>
      <c r="C121" s="129"/>
      <c r="D121" s="129"/>
      <c r="E121" s="112"/>
    </row>
    <row r="122" spans="1:5" ht="12" customHeight="1" thickBot="1" x14ac:dyDescent="0.3">
      <c r="A122" s="89" t="s">
        <v>208</v>
      </c>
      <c r="B122" s="108" t="s">
        <v>209</v>
      </c>
      <c r="C122" s="131"/>
      <c r="D122" s="131"/>
      <c r="E122" s="114"/>
    </row>
    <row r="123" spans="1:5" ht="12" customHeight="1" thickBot="1" x14ac:dyDescent="0.3">
      <c r="A123" s="96" t="s">
        <v>295</v>
      </c>
      <c r="B123" s="104" t="s">
        <v>210</v>
      </c>
      <c r="C123" s="128">
        <f>C124</f>
        <v>3624309</v>
      </c>
      <c r="D123" s="128">
        <f t="shared" ref="D123:E123" si="5">D124</f>
        <v>5719135</v>
      </c>
      <c r="E123" s="128">
        <f t="shared" si="5"/>
        <v>0</v>
      </c>
    </row>
    <row r="124" spans="1:5" ht="12" customHeight="1" x14ac:dyDescent="0.25">
      <c r="A124" s="91" t="s">
        <v>342</v>
      </c>
      <c r="B124" s="85" t="s">
        <v>330</v>
      </c>
      <c r="C124" s="130">
        <v>3624309</v>
      </c>
      <c r="D124" s="130">
        <v>5719135</v>
      </c>
      <c r="E124" s="113"/>
    </row>
    <row r="125" spans="1:5" ht="12" customHeight="1" thickBot="1" x14ac:dyDescent="0.3">
      <c r="A125" s="92" t="s">
        <v>343</v>
      </c>
      <c r="B125" s="88" t="s">
        <v>331</v>
      </c>
      <c r="C125" s="131"/>
      <c r="D125" s="131"/>
      <c r="E125" s="114"/>
    </row>
    <row r="126" spans="1:5" ht="12" customHeight="1" thickBot="1" x14ac:dyDescent="0.3">
      <c r="A126" s="96" t="s">
        <v>296</v>
      </c>
      <c r="B126" s="104" t="s">
        <v>211</v>
      </c>
      <c r="C126" s="128">
        <f>+C93+C109+C123</f>
        <v>194424159</v>
      </c>
      <c r="D126" s="128">
        <f>+D93+D109+D123</f>
        <v>205277234</v>
      </c>
      <c r="E126" s="111">
        <f>+E93+E109+E123</f>
        <v>125665640</v>
      </c>
    </row>
    <row r="127" spans="1:5" ht="12" customHeight="1" thickBot="1" x14ac:dyDescent="0.3">
      <c r="A127" s="96" t="s">
        <v>297</v>
      </c>
      <c r="B127" s="104" t="s">
        <v>212</v>
      </c>
      <c r="C127" s="128">
        <f>+C128+C129+C130</f>
        <v>0</v>
      </c>
      <c r="D127" s="128">
        <f>+D128+D129+D130</f>
        <v>0</v>
      </c>
      <c r="E127" s="111">
        <f>+E128+E129+E130</f>
        <v>0</v>
      </c>
    </row>
    <row r="128" spans="1:5" ht="12" customHeight="1" x14ac:dyDescent="0.25">
      <c r="A128" s="91" t="s">
        <v>346</v>
      </c>
      <c r="B128" s="85" t="s">
        <v>213</v>
      </c>
      <c r="C128" s="129"/>
      <c r="D128" s="129"/>
      <c r="E128" s="112"/>
    </row>
    <row r="129" spans="1:9" ht="12" customHeight="1" x14ac:dyDescent="0.25">
      <c r="A129" s="91" t="s">
        <v>347</v>
      </c>
      <c r="B129" s="85" t="s">
        <v>214</v>
      </c>
      <c r="C129" s="129"/>
      <c r="D129" s="129"/>
      <c r="E129" s="112"/>
    </row>
    <row r="130" spans="1:9" ht="12" customHeight="1" thickBot="1" x14ac:dyDescent="0.3">
      <c r="A130" s="89" t="s">
        <v>348</v>
      </c>
      <c r="B130" s="83" t="s">
        <v>215</v>
      </c>
      <c r="C130" s="129"/>
      <c r="D130" s="129"/>
      <c r="E130" s="112"/>
    </row>
    <row r="131" spans="1:9" ht="12" customHeight="1" thickBot="1" x14ac:dyDescent="0.3">
      <c r="A131" s="96" t="s">
        <v>298</v>
      </c>
      <c r="B131" s="104" t="s">
        <v>216</v>
      </c>
      <c r="C131" s="128">
        <f>+C132+C133+C135+C134</f>
        <v>0</v>
      </c>
      <c r="D131" s="128">
        <f>+D132+D133+D135+D134</f>
        <v>0</v>
      </c>
      <c r="E131" s="111">
        <f>+E132+E133+E135+E134</f>
        <v>0</v>
      </c>
    </row>
    <row r="132" spans="1:9" ht="12" customHeight="1" x14ac:dyDescent="0.25">
      <c r="A132" s="91" t="s">
        <v>349</v>
      </c>
      <c r="B132" s="85" t="s">
        <v>217</v>
      </c>
      <c r="C132" s="129"/>
      <c r="D132" s="129"/>
      <c r="E132" s="112"/>
    </row>
    <row r="133" spans="1:9" ht="12" customHeight="1" x14ac:dyDescent="0.25">
      <c r="A133" s="91" t="s">
        <v>350</v>
      </c>
      <c r="B133" s="85" t="s">
        <v>218</v>
      </c>
      <c r="C133" s="129"/>
      <c r="D133" s="129"/>
      <c r="E133" s="112"/>
    </row>
    <row r="134" spans="1:9" ht="12" customHeight="1" x14ac:dyDescent="0.25">
      <c r="A134" s="91" t="s">
        <v>113</v>
      </c>
      <c r="B134" s="85" t="s">
        <v>219</v>
      </c>
      <c r="C134" s="129"/>
      <c r="D134" s="129"/>
      <c r="E134" s="112"/>
    </row>
    <row r="135" spans="1:9" ht="12" customHeight="1" thickBot="1" x14ac:dyDescent="0.3">
      <c r="A135" s="89" t="s">
        <v>115</v>
      </c>
      <c r="B135" s="83" t="s">
        <v>220</v>
      </c>
      <c r="C135" s="129"/>
      <c r="D135" s="129"/>
      <c r="E135" s="112"/>
    </row>
    <row r="136" spans="1:9" ht="12" customHeight="1" thickBot="1" x14ac:dyDescent="0.3">
      <c r="A136" s="96" t="s">
        <v>299</v>
      </c>
      <c r="B136" s="104" t="s">
        <v>221</v>
      </c>
      <c r="C136" s="134">
        <f>+C137+C138+C139+C140</f>
        <v>1350227</v>
      </c>
      <c r="D136" s="134">
        <f>+D137+D138+D139+D140</f>
        <v>2658817</v>
      </c>
      <c r="E136" s="147">
        <f>+E137+E138+E139+E140</f>
        <v>2658817</v>
      </c>
    </row>
    <row r="137" spans="1:9" ht="12" customHeight="1" x14ac:dyDescent="0.25">
      <c r="A137" s="91" t="s">
        <v>351</v>
      </c>
      <c r="B137" s="85" t="s">
        <v>222</v>
      </c>
      <c r="C137" s="129"/>
      <c r="D137" s="129"/>
      <c r="E137" s="112"/>
    </row>
    <row r="138" spans="1:9" ht="12" customHeight="1" x14ac:dyDescent="0.25">
      <c r="A138" s="91" t="s">
        <v>352</v>
      </c>
      <c r="B138" s="85" t="s">
        <v>223</v>
      </c>
      <c r="C138" s="129">
        <v>1350227</v>
      </c>
      <c r="D138" s="129">
        <v>2658817</v>
      </c>
      <c r="E138" s="112">
        <v>2658817</v>
      </c>
    </row>
    <row r="139" spans="1:9" ht="12" customHeight="1" x14ac:dyDescent="0.25">
      <c r="A139" s="91" t="s">
        <v>122</v>
      </c>
      <c r="B139" s="85" t="s">
        <v>224</v>
      </c>
      <c r="C139" s="129"/>
      <c r="D139" s="129"/>
      <c r="E139" s="112"/>
    </row>
    <row r="140" spans="1:9" ht="12" customHeight="1" thickBot="1" x14ac:dyDescent="0.3">
      <c r="A140" s="89" t="s">
        <v>124</v>
      </c>
      <c r="B140" s="83" t="s">
        <v>225</v>
      </c>
      <c r="C140" s="129"/>
      <c r="D140" s="129"/>
      <c r="E140" s="112"/>
    </row>
    <row r="141" spans="1:9" ht="15" customHeight="1" thickBot="1" x14ac:dyDescent="0.3">
      <c r="A141" s="96" t="s">
        <v>300</v>
      </c>
      <c r="B141" s="104" t="s">
        <v>226</v>
      </c>
      <c r="C141" s="37">
        <f>+C142+C143+C144+C145</f>
        <v>0</v>
      </c>
      <c r="D141" s="37">
        <f>+D142+D143+D144+D145</f>
        <v>0</v>
      </c>
      <c r="E141" s="80">
        <f>+E142+E143+E144+E145</f>
        <v>0</v>
      </c>
      <c r="F141" s="145"/>
      <c r="G141" s="146"/>
      <c r="H141" s="146"/>
      <c r="I141" s="146"/>
    </row>
    <row r="142" spans="1:9" s="138" customFormat="1" ht="12.95" customHeight="1" x14ac:dyDescent="0.2">
      <c r="A142" s="91" t="s">
        <v>13</v>
      </c>
      <c r="B142" s="85" t="s">
        <v>227</v>
      </c>
      <c r="C142" s="129"/>
      <c r="D142" s="129"/>
      <c r="E142" s="112"/>
    </row>
    <row r="143" spans="1:9" ht="12.75" customHeight="1" x14ac:dyDescent="0.25">
      <c r="A143" s="91" t="s">
        <v>14</v>
      </c>
      <c r="B143" s="85" t="s">
        <v>228</v>
      </c>
      <c r="C143" s="129"/>
      <c r="D143" s="129"/>
      <c r="E143" s="112"/>
    </row>
    <row r="144" spans="1:9" ht="12.75" customHeight="1" x14ac:dyDescent="0.25">
      <c r="A144" s="91" t="s">
        <v>34</v>
      </c>
      <c r="B144" s="85" t="s">
        <v>229</v>
      </c>
      <c r="C144" s="129"/>
      <c r="D144" s="129"/>
      <c r="E144" s="112"/>
    </row>
    <row r="145" spans="1:5" ht="12.75" customHeight="1" thickBot="1" x14ac:dyDescent="0.3">
      <c r="A145" s="91" t="s">
        <v>130</v>
      </c>
      <c r="B145" s="85" t="s">
        <v>230</v>
      </c>
      <c r="C145" s="129"/>
      <c r="D145" s="129"/>
      <c r="E145" s="112"/>
    </row>
    <row r="146" spans="1:5" ht="16.5" thickBot="1" x14ac:dyDescent="0.3">
      <c r="A146" s="96" t="s">
        <v>301</v>
      </c>
      <c r="B146" s="104" t="s">
        <v>231</v>
      </c>
      <c r="C146" s="78">
        <f>+C127+C131+C136+C141</f>
        <v>1350227</v>
      </c>
      <c r="D146" s="78">
        <f>+D127+D131+D136+D141</f>
        <v>2658817</v>
      </c>
      <c r="E146" s="79">
        <f>+E127+E131+E136+E141</f>
        <v>2658817</v>
      </c>
    </row>
    <row r="147" spans="1:5" ht="16.5" thickBot="1" x14ac:dyDescent="0.3">
      <c r="A147" s="121" t="s">
        <v>302</v>
      </c>
      <c r="B147" s="124" t="s">
        <v>232</v>
      </c>
      <c r="C147" s="78">
        <f>+C126+C146</f>
        <v>195774386</v>
      </c>
      <c r="D147" s="78">
        <f>+D126+D146</f>
        <v>207936051</v>
      </c>
      <c r="E147" s="79">
        <f>+E126+E146</f>
        <v>128324457</v>
      </c>
    </row>
    <row r="149" spans="1:5" ht="18.75" customHeight="1" x14ac:dyDescent="0.25">
      <c r="A149" s="311" t="s">
        <v>233</v>
      </c>
      <c r="B149" s="311"/>
      <c r="C149" s="311"/>
      <c r="D149" s="311"/>
      <c r="E149" s="311"/>
    </row>
    <row r="150" spans="1:5" ht="13.5" customHeight="1" thickBot="1" x14ac:dyDescent="0.3">
      <c r="A150" s="106" t="s">
        <v>379</v>
      </c>
      <c r="B150" s="106"/>
      <c r="C150" s="136"/>
      <c r="E150" s="123" t="s">
        <v>386</v>
      </c>
    </row>
    <row r="151" spans="1:5" ht="21.75" thickBot="1" x14ac:dyDescent="0.3">
      <c r="A151" s="96">
        <v>1</v>
      </c>
      <c r="B151" s="99" t="s">
        <v>234</v>
      </c>
      <c r="C151" s="122">
        <f>+C62-C126</f>
        <v>-91649773</v>
      </c>
      <c r="D151" s="122">
        <f>+D62-D126</f>
        <v>-77588005</v>
      </c>
      <c r="E151" s="122">
        <f>+E62-E126</f>
        <v>-928034</v>
      </c>
    </row>
    <row r="152" spans="1:5" ht="21.75" thickBot="1" x14ac:dyDescent="0.3">
      <c r="A152" s="96" t="s">
        <v>294</v>
      </c>
      <c r="B152" s="99" t="s">
        <v>235</v>
      </c>
      <c r="C152" s="122">
        <f>+C85-C146</f>
        <v>91649773</v>
      </c>
      <c r="D152" s="122">
        <f>+D85-D146</f>
        <v>77588005</v>
      </c>
      <c r="E152" s="122">
        <f>+E85-E146</f>
        <v>78916043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</sheetData>
  <mergeCells count="9">
    <mergeCell ref="A149:E149"/>
    <mergeCell ref="A1:E1"/>
    <mergeCell ref="A88:E88"/>
    <mergeCell ref="A90:A91"/>
    <mergeCell ref="B90:B91"/>
    <mergeCell ref="C90:E90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Község Önkormányzat
2018. ÉVI ZÁRSZÁMADÁSÁNAK PÉNZÜGYI MÉRLEGE&amp;10
&amp;R&amp;"Times New Roman CE,Félkövér dőlt"&amp;11 1.1. melléklet a ....../2019. (......) önkormányzati rendelethez</oddHeader>
  </headerFooter>
  <rowBreaks count="1" manualBreakCount="1">
    <brk id="87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149"/>
  <sheetViews>
    <sheetView view="pageLayout" topLeftCell="A127" zoomScaleNormal="100" zoomScaleSheetLayoutView="100" workbookViewId="0">
      <selection activeCell="C92" sqref="C92:E106"/>
    </sheetView>
  </sheetViews>
  <sheetFormatPr defaultRowHeight="12.75" x14ac:dyDescent="0.2"/>
  <cols>
    <col min="1" max="1" width="14.83203125" style="244" customWidth="1"/>
    <col min="2" max="2" width="65.33203125" style="245" customWidth="1"/>
    <col min="3" max="5" width="17" style="246" customWidth="1"/>
    <col min="6" max="16384" width="9.33203125" style="20"/>
  </cols>
  <sheetData>
    <row r="1" spans="1:5" s="224" customFormat="1" ht="16.5" customHeight="1" thickBot="1" x14ac:dyDescent="0.25">
      <c r="A1" s="223"/>
      <c r="B1" s="225"/>
      <c r="C1" s="266"/>
      <c r="D1" s="235"/>
      <c r="E1" s="266" t="str">
        <f>+CONCATENATE("5.3. melléklet a ……/",LEFT([1]ÖSSZEFÜGGÉSEK!A4,4)+4,". (……) önkormányzati rendelethez")</f>
        <v>5.3. melléklet a ……/2018. (……) önkormányzati rendelethez</v>
      </c>
    </row>
    <row r="2" spans="1:5" s="267" customFormat="1" ht="15.75" customHeight="1" x14ac:dyDescent="0.2">
      <c r="A2" s="247" t="s">
        <v>334</v>
      </c>
      <c r="B2" s="331" t="s">
        <v>30</v>
      </c>
      <c r="C2" s="332"/>
      <c r="D2" s="333"/>
      <c r="E2" s="240" t="s">
        <v>326</v>
      </c>
    </row>
    <row r="3" spans="1:5" s="267" customFormat="1" ht="24.75" thickBot="1" x14ac:dyDescent="0.25">
      <c r="A3" s="265" t="s">
        <v>272</v>
      </c>
      <c r="B3" s="334" t="s">
        <v>285</v>
      </c>
      <c r="C3" s="335"/>
      <c r="D3" s="336"/>
      <c r="E3" s="219" t="s">
        <v>333</v>
      </c>
    </row>
    <row r="4" spans="1:5" s="268" customFormat="1" ht="15.95" customHeight="1" thickBot="1" x14ac:dyDescent="0.3">
      <c r="A4" s="226"/>
      <c r="B4" s="226"/>
      <c r="C4" s="227"/>
      <c r="D4" s="227"/>
      <c r="E4" s="227" t="s">
        <v>391</v>
      </c>
    </row>
    <row r="5" spans="1:5" ht="24.75" thickBot="1" x14ac:dyDescent="0.25">
      <c r="A5" s="70" t="s">
        <v>28</v>
      </c>
      <c r="B5" s="71" t="s">
        <v>327</v>
      </c>
      <c r="C5" s="34" t="s">
        <v>55</v>
      </c>
      <c r="D5" s="34" t="s">
        <v>56</v>
      </c>
      <c r="E5" s="228" t="s">
        <v>57</v>
      </c>
    </row>
    <row r="6" spans="1:5" s="269" customFormat="1" ht="12.95" customHeight="1" thickBot="1" x14ac:dyDescent="0.25">
      <c r="A6" s="221" t="s">
        <v>179</v>
      </c>
      <c r="B6" s="222" t="s">
        <v>180</v>
      </c>
      <c r="C6" s="222" t="s">
        <v>181</v>
      </c>
      <c r="D6" s="46" t="s">
        <v>182</v>
      </c>
      <c r="E6" s="44" t="s">
        <v>183</v>
      </c>
    </row>
    <row r="7" spans="1:5" s="269" customFormat="1" ht="15.95" customHeight="1" thickBot="1" x14ac:dyDescent="0.25">
      <c r="A7" s="328" t="s">
        <v>328</v>
      </c>
      <c r="B7" s="329"/>
      <c r="C7" s="329"/>
      <c r="D7" s="329"/>
      <c r="E7" s="330"/>
    </row>
    <row r="8" spans="1:5" s="269" customFormat="1" ht="12" customHeight="1" thickBot="1" x14ac:dyDescent="0.25">
      <c r="A8" s="101" t="s">
        <v>293</v>
      </c>
      <c r="B8" s="97" t="s">
        <v>63</v>
      </c>
      <c r="C8" s="128">
        <f>SUM(C9:C14)</f>
        <v>0</v>
      </c>
      <c r="D8" s="128">
        <f>SUM(D9:D14)</f>
        <v>0</v>
      </c>
      <c r="E8" s="111">
        <f>SUM(E9:E14)</f>
        <v>0</v>
      </c>
    </row>
    <row r="9" spans="1:5" s="243" customFormat="1" ht="12" customHeight="1" x14ac:dyDescent="0.2">
      <c r="A9" s="253" t="s">
        <v>353</v>
      </c>
      <c r="B9" s="139" t="s">
        <v>64</v>
      </c>
      <c r="C9" s="130"/>
      <c r="D9" s="130"/>
      <c r="E9" s="113"/>
    </row>
    <row r="10" spans="1:5" s="270" customFormat="1" ht="12" customHeight="1" x14ac:dyDescent="0.2">
      <c r="A10" s="254" t="s">
        <v>354</v>
      </c>
      <c r="B10" s="140" t="s">
        <v>65</v>
      </c>
      <c r="C10" s="129"/>
      <c r="D10" s="129"/>
      <c r="E10" s="112"/>
    </row>
    <row r="11" spans="1:5" s="270" customFormat="1" ht="12" customHeight="1" x14ac:dyDescent="0.2">
      <c r="A11" s="254" t="s">
        <v>355</v>
      </c>
      <c r="B11" s="140" t="s">
        <v>66</v>
      </c>
      <c r="C11" s="129"/>
      <c r="D11" s="129"/>
      <c r="E11" s="112"/>
    </row>
    <row r="12" spans="1:5" s="270" customFormat="1" ht="12" customHeight="1" x14ac:dyDescent="0.2">
      <c r="A12" s="254" t="s">
        <v>356</v>
      </c>
      <c r="B12" s="140" t="s">
        <v>67</v>
      </c>
      <c r="C12" s="129"/>
      <c r="D12" s="129"/>
      <c r="E12" s="112"/>
    </row>
    <row r="13" spans="1:5" s="270" customFormat="1" ht="12" customHeight="1" x14ac:dyDescent="0.2">
      <c r="A13" s="254" t="s">
        <v>374</v>
      </c>
      <c r="B13" s="140" t="s">
        <v>68</v>
      </c>
      <c r="C13" s="129"/>
      <c r="D13" s="129"/>
      <c r="E13" s="112"/>
    </row>
    <row r="14" spans="1:5" s="243" customFormat="1" ht="12" customHeight="1" thickBot="1" x14ac:dyDescent="0.25">
      <c r="A14" s="255" t="s">
        <v>357</v>
      </c>
      <c r="B14" s="141" t="s">
        <v>69</v>
      </c>
      <c r="C14" s="131"/>
      <c r="D14" s="131"/>
      <c r="E14" s="114"/>
    </row>
    <row r="15" spans="1:5" s="243" customFormat="1" ht="12" customHeight="1" thickBot="1" x14ac:dyDescent="0.25">
      <c r="A15" s="101" t="s">
        <v>294</v>
      </c>
      <c r="B15" s="118" t="s">
        <v>70</v>
      </c>
      <c r="C15" s="128">
        <f>SUM(C16:C20)</f>
        <v>0</v>
      </c>
      <c r="D15" s="128">
        <f>SUM(D16:D20)</f>
        <v>0</v>
      </c>
      <c r="E15" s="111">
        <f>SUM(E16:E20)</f>
        <v>0</v>
      </c>
    </row>
    <row r="16" spans="1:5" s="243" customFormat="1" ht="12" customHeight="1" x14ac:dyDescent="0.2">
      <c r="A16" s="253" t="s">
        <v>359</v>
      </c>
      <c r="B16" s="139" t="s">
        <v>71</v>
      </c>
      <c r="C16" s="130"/>
      <c r="D16" s="130"/>
      <c r="E16" s="113"/>
    </row>
    <row r="17" spans="1:5" s="243" customFormat="1" ht="12" customHeight="1" x14ac:dyDescent="0.2">
      <c r="A17" s="254" t="s">
        <v>360</v>
      </c>
      <c r="B17" s="140" t="s">
        <v>72</v>
      </c>
      <c r="C17" s="129"/>
      <c r="D17" s="129"/>
      <c r="E17" s="112"/>
    </row>
    <row r="18" spans="1:5" s="243" customFormat="1" ht="12" customHeight="1" x14ac:dyDescent="0.2">
      <c r="A18" s="254" t="s">
        <v>361</v>
      </c>
      <c r="B18" s="140" t="s">
        <v>73</v>
      </c>
      <c r="C18" s="129"/>
      <c r="D18" s="129"/>
      <c r="E18" s="112"/>
    </row>
    <row r="19" spans="1:5" s="243" customFormat="1" ht="12" customHeight="1" x14ac:dyDescent="0.2">
      <c r="A19" s="254" t="s">
        <v>362</v>
      </c>
      <c r="B19" s="140" t="s">
        <v>74</v>
      </c>
      <c r="C19" s="129"/>
      <c r="D19" s="129"/>
      <c r="E19" s="112"/>
    </row>
    <row r="20" spans="1:5" s="243" customFormat="1" ht="12" customHeight="1" x14ac:dyDescent="0.2">
      <c r="A20" s="254" t="s">
        <v>363</v>
      </c>
      <c r="B20" s="140" t="s">
        <v>75</v>
      </c>
      <c r="C20" s="129"/>
      <c r="D20" s="129"/>
      <c r="E20" s="112"/>
    </row>
    <row r="21" spans="1:5" s="270" customFormat="1" ht="12" customHeight="1" thickBot="1" x14ac:dyDescent="0.25">
      <c r="A21" s="255" t="s">
        <v>369</v>
      </c>
      <c r="B21" s="141" t="s">
        <v>76</v>
      </c>
      <c r="C21" s="131"/>
      <c r="D21" s="131"/>
      <c r="E21" s="114"/>
    </row>
    <row r="22" spans="1:5" s="270" customFormat="1" ht="12" customHeight="1" thickBot="1" x14ac:dyDescent="0.25">
      <c r="A22" s="101" t="s">
        <v>295</v>
      </c>
      <c r="B22" s="97" t="s">
        <v>77</v>
      </c>
      <c r="C22" s="128">
        <f>SUM(C23:C27)</f>
        <v>0</v>
      </c>
      <c r="D22" s="128">
        <f>SUM(D23:D27)</f>
        <v>0</v>
      </c>
      <c r="E22" s="111">
        <f>SUM(E23:E27)</f>
        <v>0</v>
      </c>
    </row>
    <row r="23" spans="1:5" s="270" customFormat="1" ht="12" customHeight="1" x14ac:dyDescent="0.2">
      <c r="A23" s="253" t="s">
        <v>342</v>
      </c>
      <c r="B23" s="139" t="s">
        <v>78</v>
      </c>
      <c r="C23" s="130"/>
      <c r="D23" s="130"/>
      <c r="E23" s="113"/>
    </row>
    <row r="24" spans="1:5" s="243" customFormat="1" ht="12" customHeight="1" x14ac:dyDescent="0.2">
      <c r="A24" s="254" t="s">
        <v>343</v>
      </c>
      <c r="B24" s="140" t="s">
        <v>79</v>
      </c>
      <c r="C24" s="129"/>
      <c r="D24" s="129"/>
      <c r="E24" s="112"/>
    </row>
    <row r="25" spans="1:5" s="270" customFormat="1" ht="12" customHeight="1" x14ac:dyDescent="0.2">
      <c r="A25" s="254" t="s">
        <v>344</v>
      </c>
      <c r="B25" s="140" t="s">
        <v>80</v>
      </c>
      <c r="C25" s="129"/>
      <c r="D25" s="129"/>
      <c r="E25" s="112"/>
    </row>
    <row r="26" spans="1:5" s="270" customFormat="1" ht="12" customHeight="1" x14ac:dyDescent="0.2">
      <c r="A26" s="254" t="s">
        <v>345</v>
      </c>
      <c r="B26" s="140" t="s">
        <v>81</v>
      </c>
      <c r="C26" s="129"/>
      <c r="D26" s="129"/>
      <c r="E26" s="112"/>
    </row>
    <row r="27" spans="1:5" s="270" customFormat="1" ht="12" customHeight="1" x14ac:dyDescent="0.2">
      <c r="A27" s="254" t="s">
        <v>3</v>
      </c>
      <c r="B27" s="140" t="s">
        <v>82</v>
      </c>
      <c r="C27" s="129"/>
      <c r="D27" s="129"/>
      <c r="E27" s="112"/>
    </row>
    <row r="28" spans="1:5" s="270" customFormat="1" ht="12" customHeight="1" thickBot="1" x14ac:dyDescent="0.25">
      <c r="A28" s="255" t="s">
        <v>4</v>
      </c>
      <c r="B28" s="141" t="s">
        <v>83</v>
      </c>
      <c r="C28" s="131"/>
      <c r="D28" s="131"/>
      <c r="E28" s="114"/>
    </row>
    <row r="29" spans="1:5" s="270" customFormat="1" ht="12" customHeight="1" thickBot="1" x14ac:dyDescent="0.25">
      <c r="A29" s="101" t="s">
        <v>5</v>
      </c>
      <c r="B29" s="97" t="s">
        <v>84</v>
      </c>
      <c r="C29" s="134">
        <f>+C30+C33+C34+C35</f>
        <v>0</v>
      </c>
      <c r="D29" s="134">
        <f>+D30+D33+D34+D35</f>
        <v>0</v>
      </c>
      <c r="E29" s="147">
        <f>+E30+E33+E34+E35</f>
        <v>0</v>
      </c>
    </row>
    <row r="30" spans="1:5" s="270" customFormat="1" ht="12" customHeight="1" x14ac:dyDescent="0.2">
      <c r="A30" s="253" t="s">
        <v>85</v>
      </c>
      <c r="B30" s="139" t="s">
        <v>86</v>
      </c>
      <c r="C30" s="149">
        <f>+C31+C32</f>
        <v>0</v>
      </c>
      <c r="D30" s="149">
        <f>+D31+D32</f>
        <v>0</v>
      </c>
      <c r="E30" s="148">
        <f>+E31+E32</f>
        <v>0</v>
      </c>
    </row>
    <row r="31" spans="1:5" s="270" customFormat="1" ht="12" customHeight="1" x14ac:dyDescent="0.2">
      <c r="A31" s="254" t="s">
        <v>87</v>
      </c>
      <c r="B31" s="140" t="s">
        <v>88</v>
      </c>
      <c r="C31" s="129"/>
      <c r="D31" s="129"/>
      <c r="E31" s="112"/>
    </row>
    <row r="32" spans="1:5" s="270" customFormat="1" ht="12" customHeight="1" x14ac:dyDescent="0.2">
      <c r="A32" s="254" t="s">
        <v>89</v>
      </c>
      <c r="B32" s="140" t="s">
        <v>90</v>
      </c>
      <c r="C32" s="129"/>
      <c r="D32" s="129"/>
      <c r="E32" s="112"/>
    </row>
    <row r="33" spans="1:5" s="270" customFormat="1" ht="12" customHeight="1" x14ac:dyDescent="0.2">
      <c r="A33" s="254" t="s">
        <v>91</v>
      </c>
      <c r="B33" s="140" t="s">
        <v>92</v>
      </c>
      <c r="C33" s="129"/>
      <c r="D33" s="129"/>
      <c r="E33" s="112"/>
    </row>
    <row r="34" spans="1:5" s="270" customFormat="1" ht="12" customHeight="1" x14ac:dyDescent="0.2">
      <c r="A34" s="254" t="s">
        <v>93</v>
      </c>
      <c r="B34" s="140" t="s">
        <v>94</v>
      </c>
      <c r="C34" s="129"/>
      <c r="D34" s="129"/>
      <c r="E34" s="112"/>
    </row>
    <row r="35" spans="1:5" s="270" customFormat="1" ht="12" customHeight="1" thickBot="1" x14ac:dyDescent="0.25">
      <c r="A35" s="255" t="s">
        <v>95</v>
      </c>
      <c r="B35" s="141" t="s">
        <v>96</v>
      </c>
      <c r="C35" s="131"/>
      <c r="D35" s="131"/>
      <c r="E35" s="114"/>
    </row>
    <row r="36" spans="1:5" s="270" customFormat="1" ht="12" customHeight="1" thickBot="1" x14ac:dyDescent="0.25">
      <c r="A36" s="101" t="s">
        <v>297</v>
      </c>
      <c r="B36" s="97" t="s">
        <v>97</v>
      </c>
      <c r="C36" s="128">
        <f>SUM(C37:C46)</f>
        <v>0</v>
      </c>
      <c r="D36" s="128">
        <f>SUM(D37:D46)</f>
        <v>0</v>
      </c>
      <c r="E36" s="111">
        <f>SUM(E37:E46)</f>
        <v>0</v>
      </c>
    </row>
    <row r="37" spans="1:5" s="270" customFormat="1" ht="12" customHeight="1" x14ac:dyDescent="0.2">
      <c r="A37" s="253" t="s">
        <v>346</v>
      </c>
      <c r="B37" s="139" t="s">
        <v>98</v>
      </c>
      <c r="C37" s="130"/>
      <c r="D37" s="130"/>
      <c r="E37" s="113"/>
    </row>
    <row r="38" spans="1:5" s="270" customFormat="1" ht="12" customHeight="1" x14ac:dyDescent="0.2">
      <c r="A38" s="254" t="s">
        <v>347</v>
      </c>
      <c r="B38" s="140" t="s">
        <v>99</v>
      </c>
      <c r="C38" s="129"/>
      <c r="D38" s="129"/>
      <c r="E38" s="112"/>
    </row>
    <row r="39" spans="1:5" s="270" customFormat="1" ht="12" customHeight="1" x14ac:dyDescent="0.2">
      <c r="A39" s="254" t="s">
        <v>348</v>
      </c>
      <c r="B39" s="140" t="s">
        <v>100</v>
      </c>
      <c r="C39" s="129"/>
      <c r="D39" s="129"/>
      <c r="E39" s="112"/>
    </row>
    <row r="40" spans="1:5" s="270" customFormat="1" ht="12" customHeight="1" x14ac:dyDescent="0.2">
      <c r="A40" s="254" t="s">
        <v>7</v>
      </c>
      <c r="B40" s="140" t="s">
        <v>101</v>
      </c>
      <c r="C40" s="129"/>
      <c r="D40" s="129"/>
      <c r="E40" s="112"/>
    </row>
    <row r="41" spans="1:5" s="270" customFormat="1" ht="12" customHeight="1" x14ac:dyDescent="0.2">
      <c r="A41" s="254" t="s">
        <v>8</v>
      </c>
      <c r="B41" s="140" t="s">
        <v>102</v>
      </c>
      <c r="C41" s="129"/>
      <c r="D41" s="129"/>
      <c r="E41" s="112"/>
    </row>
    <row r="42" spans="1:5" s="270" customFormat="1" ht="12" customHeight="1" x14ac:dyDescent="0.2">
      <c r="A42" s="254" t="s">
        <v>9</v>
      </c>
      <c r="B42" s="140" t="s">
        <v>103</v>
      </c>
      <c r="C42" s="129"/>
      <c r="D42" s="129"/>
      <c r="E42" s="112"/>
    </row>
    <row r="43" spans="1:5" s="270" customFormat="1" ht="12" customHeight="1" x14ac:dyDescent="0.2">
      <c r="A43" s="254" t="s">
        <v>10</v>
      </c>
      <c r="B43" s="140" t="s">
        <v>104</v>
      </c>
      <c r="C43" s="129"/>
      <c r="D43" s="129"/>
      <c r="E43" s="112"/>
    </row>
    <row r="44" spans="1:5" s="270" customFormat="1" ht="12" customHeight="1" x14ac:dyDescent="0.2">
      <c r="A44" s="254" t="s">
        <v>11</v>
      </c>
      <c r="B44" s="140" t="s">
        <v>105</v>
      </c>
      <c r="C44" s="129"/>
      <c r="D44" s="129"/>
      <c r="E44" s="112"/>
    </row>
    <row r="45" spans="1:5" s="270" customFormat="1" ht="12" customHeight="1" x14ac:dyDescent="0.2">
      <c r="A45" s="254" t="s">
        <v>106</v>
      </c>
      <c r="B45" s="140" t="s">
        <v>107</v>
      </c>
      <c r="C45" s="132"/>
      <c r="D45" s="132"/>
      <c r="E45" s="115"/>
    </row>
    <row r="46" spans="1:5" s="243" customFormat="1" ht="12" customHeight="1" thickBot="1" x14ac:dyDescent="0.25">
      <c r="A46" s="255" t="s">
        <v>108</v>
      </c>
      <c r="B46" s="141" t="s">
        <v>109</v>
      </c>
      <c r="C46" s="133"/>
      <c r="D46" s="133"/>
      <c r="E46" s="116"/>
    </row>
    <row r="47" spans="1:5" s="270" customFormat="1" ht="12" customHeight="1" thickBot="1" x14ac:dyDescent="0.25">
      <c r="A47" s="101" t="s">
        <v>298</v>
      </c>
      <c r="B47" s="97" t="s">
        <v>110</v>
      </c>
      <c r="C47" s="128">
        <f>SUM(C48:C52)</f>
        <v>0</v>
      </c>
      <c r="D47" s="128">
        <f>SUM(D48:D52)</f>
        <v>0</v>
      </c>
      <c r="E47" s="111">
        <f>SUM(E48:E52)</f>
        <v>0</v>
      </c>
    </row>
    <row r="48" spans="1:5" s="270" customFormat="1" ht="12" customHeight="1" x14ac:dyDescent="0.2">
      <c r="A48" s="253" t="s">
        <v>349</v>
      </c>
      <c r="B48" s="139" t="s">
        <v>111</v>
      </c>
      <c r="C48" s="151"/>
      <c r="D48" s="151"/>
      <c r="E48" s="117"/>
    </row>
    <row r="49" spans="1:5" s="270" customFormat="1" ht="12" customHeight="1" x14ac:dyDescent="0.2">
      <c r="A49" s="254" t="s">
        <v>350</v>
      </c>
      <c r="B49" s="140" t="s">
        <v>112</v>
      </c>
      <c r="C49" s="132"/>
      <c r="D49" s="132"/>
      <c r="E49" s="115"/>
    </row>
    <row r="50" spans="1:5" s="270" customFormat="1" ht="12" customHeight="1" x14ac:dyDescent="0.2">
      <c r="A50" s="254" t="s">
        <v>113</v>
      </c>
      <c r="B50" s="140" t="s">
        <v>114</v>
      </c>
      <c r="C50" s="132"/>
      <c r="D50" s="132"/>
      <c r="E50" s="115"/>
    </row>
    <row r="51" spans="1:5" s="270" customFormat="1" ht="12" customHeight="1" x14ac:dyDescent="0.2">
      <c r="A51" s="254" t="s">
        <v>115</v>
      </c>
      <c r="B51" s="140" t="s">
        <v>116</v>
      </c>
      <c r="C51" s="132"/>
      <c r="D51" s="132"/>
      <c r="E51" s="115"/>
    </row>
    <row r="52" spans="1:5" s="270" customFormat="1" ht="12" customHeight="1" thickBot="1" x14ac:dyDescent="0.25">
      <c r="A52" s="255" t="s">
        <v>117</v>
      </c>
      <c r="B52" s="141" t="s">
        <v>118</v>
      </c>
      <c r="C52" s="133"/>
      <c r="D52" s="133"/>
      <c r="E52" s="116"/>
    </row>
    <row r="53" spans="1:5" s="270" customFormat="1" ht="12" customHeight="1" thickBot="1" x14ac:dyDescent="0.25">
      <c r="A53" s="101" t="s">
        <v>12</v>
      </c>
      <c r="B53" s="97" t="s">
        <v>119</v>
      </c>
      <c r="C53" s="128">
        <f>SUM(C54:C56)</f>
        <v>0</v>
      </c>
      <c r="D53" s="128">
        <f>SUM(D54:D56)</f>
        <v>0</v>
      </c>
      <c r="E53" s="111">
        <f>SUM(E54:E56)</f>
        <v>0</v>
      </c>
    </row>
    <row r="54" spans="1:5" s="243" customFormat="1" ht="12" customHeight="1" x14ac:dyDescent="0.2">
      <c r="A54" s="253" t="s">
        <v>351</v>
      </c>
      <c r="B54" s="139" t="s">
        <v>120</v>
      </c>
      <c r="C54" s="130"/>
      <c r="D54" s="130"/>
      <c r="E54" s="113"/>
    </row>
    <row r="55" spans="1:5" s="243" customFormat="1" ht="12" customHeight="1" x14ac:dyDescent="0.2">
      <c r="A55" s="254" t="s">
        <v>352</v>
      </c>
      <c r="B55" s="140" t="s">
        <v>121</v>
      </c>
      <c r="C55" s="129"/>
      <c r="D55" s="129"/>
      <c r="E55" s="112"/>
    </row>
    <row r="56" spans="1:5" s="243" customFormat="1" ht="12" customHeight="1" x14ac:dyDescent="0.2">
      <c r="A56" s="254" t="s">
        <v>122</v>
      </c>
      <c r="B56" s="140" t="s">
        <v>123</v>
      </c>
      <c r="C56" s="129"/>
      <c r="D56" s="129"/>
      <c r="E56" s="112"/>
    </row>
    <row r="57" spans="1:5" s="243" customFormat="1" ht="12" customHeight="1" thickBot="1" x14ac:dyDescent="0.25">
      <c r="A57" s="255" t="s">
        <v>124</v>
      </c>
      <c r="B57" s="141" t="s">
        <v>125</v>
      </c>
      <c r="C57" s="131"/>
      <c r="D57" s="131"/>
      <c r="E57" s="114"/>
    </row>
    <row r="58" spans="1:5" s="270" customFormat="1" ht="12" customHeight="1" thickBot="1" x14ac:dyDescent="0.25">
      <c r="A58" s="101" t="s">
        <v>300</v>
      </c>
      <c r="B58" s="118" t="s">
        <v>126</v>
      </c>
      <c r="C58" s="128">
        <f>SUM(C59:C61)</f>
        <v>0</v>
      </c>
      <c r="D58" s="128">
        <f>SUM(D59:D61)</f>
        <v>0</v>
      </c>
      <c r="E58" s="111">
        <f>SUM(E59:E61)</f>
        <v>0</v>
      </c>
    </row>
    <row r="59" spans="1:5" s="270" customFormat="1" ht="12" customHeight="1" x14ac:dyDescent="0.2">
      <c r="A59" s="253" t="s">
        <v>13</v>
      </c>
      <c r="B59" s="139" t="s">
        <v>127</v>
      </c>
      <c r="C59" s="132"/>
      <c r="D59" s="132"/>
      <c r="E59" s="115"/>
    </row>
    <row r="60" spans="1:5" s="270" customFormat="1" ht="12" customHeight="1" x14ac:dyDescent="0.2">
      <c r="A60" s="254" t="s">
        <v>14</v>
      </c>
      <c r="B60" s="140" t="s">
        <v>275</v>
      </c>
      <c r="C60" s="132"/>
      <c r="D60" s="132"/>
      <c r="E60" s="115"/>
    </row>
    <row r="61" spans="1:5" s="270" customFormat="1" ht="12" customHeight="1" x14ac:dyDescent="0.2">
      <c r="A61" s="254" t="s">
        <v>34</v>
      </c>
      <c r="B61" s="140" t="s">
        <v>129</v>
      </c>
      <c r="C61" s="132"/>
      <c r="D61" s="132"/>
      <c r="E61" s="115"/>
    </row>
    <row r="62" spans="1:5" s="270" customFormat="1" ht="12" customHeight="1" thickBot="1" x14ac:dyDescent="0.25">
      <c r="A62" s="255" t="s">
        <v>130</v>
      </c>
      <c r="B62" s="141" t="s">
        <v>131</v>
      </c>
      <c r="C62" s="132"/>
      <c r="D62" s="132"/>
      <c r="E62" s="115"/>
    </row>
    <row r="63" spans="1:5" s="270" customFormat="1" ht="12" customHeight="1" thickBot="1" x14ac:dyDescent="0.25">
      <c r="A63" s="101" t="s">
        <v>301</v>
      </c>
      <c r="B63" s="97" t="s">
        <v>132</v>
      </c>
      <c r="C63" s="134">
        <f>+C8+C15+C22+C29+C36+C47+C53+C58</f>
        <v>0</v>
      </c>
      <c r="D63" s="134">
        <f>+D8+D15+D22+D29+D36+D47+D53+D58</f>
        <v>0</v>
      </c>
      <c r="E63" s="147">
        <f>+E8+E15+E22+E29+E36+E47+E53+E58</f>
        <v>0</v>
      </c>
    </row>
    <row r="64" spans="1:5" s="270" customFormat="1" ht="12" customHeight="1" thickBot="1" x14ac:dyDescent="0.2">
      <c r="A64" s="256" t="s">
        <v>273</v>
      </c>
      <c r="B64" s="118" t="s">
        <v>134</v>
      </c>
      <c r="C64" s="128">
        <f>SUM(C65:C67)</f>
        <v>0</v>
      </c>
      <c r="D64" s="128">
        <f>SUM(D65:D67)</f>
        <v>0</v>
      </c>
      <c r="E64" s="111">
        <f>SUM(E65:E67)</f>
        <v>0</v>
      </c>
    </row>
    <row r="65" spans="1:5" s="270" customFormat="1" ht="12" customHeight="1" x14ac:dyDescent="0.2">
      <c r="A65" s="253" t="s">
        <v>135</v>
      </c>
      <c r="B65" s="139" t="s">
        <v>136</v>
      </c>
      <c r="C65" s="132"/>
      <c r="D65" s="132"/>
      <c r="E65" s="115"/>
    </row>
    <row r="66" spans="1:5" s="270" customFormat="1" ht="12" customHeight="1" x14ac:dyDescent="0.2">
      <c r="A66" s="254" t="s">
        <v>137</v>
      </c>
      <c r="B66" s="140" t="s">
        <v>138</v>
      </c>
      <c r="C66" s="132"/>
      <c r="D66" s="132"/>
      <c r="E66" s="115"/>
    </row>
    <row r="67" spans="1:5" s="270" customFormat="1" ht="12" customHeight="1" thickBot="1" x14ac:dyDescent="0.25">
      <c r="A67" s="255" t="s">
        <v>139</v>
      </c>
      <c r="B67" s="249" t="s">
        <v>140</v>
      </c>
      <c r="C67" s="132"/>
      <c r="D67" s="132"/>
      <c r="E67" s="115"/>
    </row>
    <row r="68" spans="1:5" s="270" customFormat="1" ht="12" customHeight="1" thickBot="1" x14ac:dyDescent="0.2">
      <c r="A68" s="256" t="s">
        <v>141</v>
      </c>
      <c r="B68" s="118" t="s">
        <v>142</v>
      </c>
      <c r="C68" s="128">
        <f>SUM(C69:C72)</f>
        <v>0</v>
      </c>
      <c r="D68" s="128">
        <f>SUM(D69:D72)</f>
        <v>0</v>
      </c>
      <c r="E68" s="111">
        <f>SUM(E69:E72)</f>
        <v>0</v>
      </c>
    </row>
    <row r="69" spans="1:5" s="270" customFormat="1" ht="12" customHeight="1" x14ac:dyDescent="0.2">
      <c r="A69" s="253" t="s">
        <v>375</v>
      </c>
      <c r="B69" s="139" t="s">
        <v>143</v>
      </c>
      <c r="C69" s="132"/>
      <c r="D69" s="132"/>
      <c r="E69" s="115"/>
    </row>
    <row r="70" spans="1:5" s="270" customFormat="1" ht="12" customHeight="1" x14ac:dyDescent="0.2">
      <c r="A70" s="254" t="s">
        <v>376</v>
      </c>
      <c r="B70" s="140" t="s">
        <v>144</v>
      </c>
      <c r="C70" s="132"/>
      <c r="D70" s="132"/>
      <c r="E70" s="115"/>
    </row>
    <row r="71" spans="1:5" s="270" customFormat="1" ht="12" customHeight="1" x14ac:dyDescent="0.2">
      <c r="A71" s="254" t="s">
        <v>145</v>
      </c>
      <c r="B71" s="140" t="s">
        <v>146</v>
      </c>
      <c r="C71" s="132"/>
      <c r="D71" s="132"/>
      <c r="E71" s="115"/>
    </row>
    <row r="72" spans="1:5" s="270" customFormat="1" ht="12" customHeight="1" thickBot="1" x14ac:dyDescent="0.25">
      <c r="A72" s="255" t="s">
        <v>147</v>
      </c>
      <c r="B72" s="141" t="s">
        <v>148</v>
      </c>
      <c r="C72" s="132"/>
      <c r="D72" s="132"/>
      <c r="E72" s="115"/>
    </row>
    <row r="73" spans="1:5" s="270" customFormat="1" ht="12" customHeight="1" thickBot="1" x14ac:dyDescent="0.2">
      <c r="A73" s="256" t="s">
        <v>149</v>
      </c>
      <c r="B73" s="118" t="s">
        <v>150</v>
      </c>
      <c r="C73" s="128">
        <f>SUM(C74:C75)</f>
        <v>0</v>
      </c>
      <c r="D73" s="128">
        <f>SUM(D74:D75)</f>
        <v>0</v>
      </c>
      <c r="E73" s="111">
        <f>SUM(E74:E75)</f>
        <v>0</v>
      </c>
    </row>
    <row r="74" spans="1:5" s="270" customFormat="1" ht="12" customHeight="1" x14ac:dyDescent="0.2">
      <c r="A74" s="253" t="s">
        <v>151</v>
      </c>
      <c r="B74" s="139" t="s">
        <v>152</v>
      </c>
      <c r="C74" s="132"/>
      <c r="D74" s="132"/>
      <c r="E74" s="115"/>
    </row>
    <row r="75" spans="1:5" s="270" customFormat="1" ht="12" customHeight="1" thickBot="1" x14ac:dyDescent="0.25">
      <c r="A75" s="255" t="s">
        <v>153</v>
      </c>
      <c r="B75" s="141" t="s">
        <v>154</v>
      </c>
      <c r="C75" s="132"/>
      <c r="D75" s="132"/>
      <c r="E75" s="115"/>
    </row>
    <row r="76" spans="1:5" s="270" customFormat="1" ht="12" customHeight="1" thickBot="1" x14ac:dyDescent="0.2">
      <c r="A76" s="256" t="s">
        <v>155</v>
      </c>
      <c r="B76" s="118" t="s">
        <v>156</v>
      </c>
      <c r="C76" s="128">
        <f>SUM(C77:C79)</f>
        <v>0</v>
      </c>
      <c r="D76" s="128">
        <f>SUM(D77:D79)</f>
        <v>0</v>
      </c>
      <c r="E76" s="111">
        <f>SUM(E77:E79)</f>
        <v>0</v>
      </c>
    </row>
    <row r="77" spans="1:5" s="270" customFormat="1" ht="12" customHeight="1" x14ac:dyDescent="0.2">
      <c r="A77" s="253" t="s">
        <v>157</v>
      </c>
      <c r="B77" s="139" t="s">
        <v>158</v>
      </c>
      <c r="C77" s="132"/>
      <c r="D77" s="132"/>
      <c r="E77" s="115"/>
    </row>
    <row r="78" spans="1:5" s="270" customFormat="1" ht="12" customHeight="1" x14ac:dyDescent="0.2">
      <c r="A78" s="254" t="s">
        <v>159</v>
      </c>
      <c r="B78" s="140" t="s">
        <v>160</v>
      </c>
      <c r="C78" s="132"/>
      <c r="D78" s="132"/>
      <c r="E78" s="115"/>
    </row>
    <row r="79" spans="1:5" s="270" customFormat="1" ht="12" customHeight="1" thickBot="1" x14ac:dyDescent="0.25">
      <c r="A79" s="255" t="s">
        <v>161</v>
      </c>
      <c r="B79" s="141" t="s">
        <v>162</v>
      </c>
      <c r="C79" s="132"/>
      <c r="D79" s="132"/>
      <c r="E79" s="115"/>
    </row>
    <row r="80" spans="1:5" s="270" customFormat="1" ht="12" customHeight="1" thickBot="1" x14ac:dyDescent="0.2">
      <c r="A80" s="256" t="s">
        <v>163</v>
      </c>
      <c r="B80" s="118" t="s">
        <v>164</v>
      </c>
      <c r="C80" s="128">
        <f>SUM(C81:C84)</f>
        <v>0</v>
      </c>
      <c r="D80" s="128">
        <f>SUM(D81:D84)</f>
        <v>0</v>
      </c>
      <c r="E80" s="111">
        <f>SUM(E81:E84)</f>
        <v>0</v>
      </c>
    </row>
    <row r="81" spans="1:5" s="270" customFormat="1" ht="12" customHeight="1" x14ac:dyDescent="0.2">
      <c r="A81" s="257" t="s">
        <v>165</v>
      </c>
      <c r="B81" s="139" t="s">
        <v>166</v>
      </c>
      <c r="C81" s="132"/>
      <c r="D81" s="132"/>
      <c r="E81" s="115"/>
    </row>
    <row r="82" spans="1:5" s="270" customFormat="1" ht="12" customHeight="1" x14ac:dyDescent="0.2">
      <c r="A82" s="258" t="s">
        <v>167</v>
      </c>
      <c r="B82" s="140" t="s">
        <v>168</v>
      </c>
      <c r="C82" s="132"/>
      <c r="D82" s="132"/>
      <c r="E82" s="115"/>
    </row>
    <row r="83" spans="1:5" s="270" customFormat="1" ht="12" customHeight="1" x14ac:dyDescent="0.2">
      <c r="A83" s="258" t="s">
        <v>169</v>
      </c>
      <c r="B83" s="140" t="s">
        <v>170</v>
      </c>
      <c r="C83" s="132"/>
      <c r="D83" s="132"/>
      <c r="E83" s="115"/>
    </row>
    <row r="84" spans="1:5" s="270" customFormat="1" ht="12" customHeight="1" thickBot="1" x14ac:dyDescent="0.25">
      <c r="A84" s="259" t="s">
        <v>171</v>
      </c>
      <c r="B84" s="141" t="s">
        <v>172</v>
      </c>
      <c r="C84" s="132"/>
      <c r="D84" s="132"/>
      <c r="E84" s="115"/>
    </row>
    <row r="85" spans="1:5" s="270" customFormat="1" ht="12" customHeight="1" thickBot="1" x14ac:dyDescent="0.2">
      <c r="A85" s="256" t="s">
        <v>173</v>
      </c>
      <c r="B85" s="118" t="s">
        <v>174</v>
      </c>
      <c r="C85" s="155"/>
      <c r="D85" s="155"/>
      <c r="E85" s="156"/>
    </row>
    <row r="86" spans="1:5" s="270" customFormat="1" ht="12" customHeight="1" thickBot="1" x14ac:dyDescent="0.2">
      <c r="A86" s="256" t="s">
        <v>175</v>
      </c>
      <c r="B86" s="250" t="s">
        <v>176</v>
      </c>
      <c r="C86" s="134">
        <f>+C64+C68+C73+C76+C80+C85</f>
        <v>0</v>
      </c>
      <c r="D86" s="134">
        <f>+D64+D68+D73+D76+D80+D85</f>
        <v>0</v>
      </c>
      <c r="E86" s="147">
        <f>+E64+E68+E73+E76+E80+E85</f>
        <v>0</v>
      </c>
    </row>
    <row r="87" spans="1:5" s="270" customFormat="1" ht="12" customHeight="1" thickBot="1" x14ac:dyDescent="0.2">
      <c r="A87" s="260" t="s">
        <v>177</v>
      </c>
      <c r="B87" s="251" t="s">
        <v>274</v>
      </c>
      <c r="C87" s="134">
        <f>+C63+C86</f>
        <v>0</v>
      </c>
      <c r="D87" s="134">
        <f>+D63+D86</f>
        <v>0</v>
      </c>
      <c r="E87" s="147">
        <f>+E63+E86</f>
        <v>0</v>
      </c>
    </row>
    <row r="88" spans="1:5" s="270" customFormat="1" ht="15" customHeight="1" x14ac:dyDescent="0.2">
      <c r="A88" s="229"/>
      <c r="B88" s="230"/>
      <c r="C88" s="241"/>
      <c r="D88" s="241"/>
      <c r="E88" s="241"/>
    </row>
    <row r="89" spans="1:5" ht="13.5" thickBot="1" x14ac:dyDescent="0.25">
      <c r="A89" s="231"/>
      <c r="B89" s="232"/>
      <c r="C89" s="242"/>
      <c r="D89" s="242"/>
      <c r="E89" s="242"/>
    </row>
    <row r="90" spans="1:5" s="269" customFormat="1" ht="16.5" customHeight="1" thickBot="1" x14ac:dyDescent="0.25">
      <c r="A90" s="328" t="s">
        <v>329</v>
      </c>
      <c r="B90" s="329"/>
      <c r="C90" s="329"/>
      <c r="D90" s="329"/>
      <c r="E90" s="330"/>
    </row>
    <row r="91" spans="1:5" s="69" customFormat="1" ht="12" customHeight="1" thickBot="1" x14ac:dyDescent="0.25">
      <c r="A91" s="248" t="s">
        <v>293</v>
      </c>
      <c r="B91" s="100" t="s">
        <v>185</v>
      </c>
      <c r="C91" s="127">
        <f>SUM(C92:C96)</f>
        <v>1398000</v>
      </c>
      <c r="D91" s="127">
        <f>SUM(D92:D96)</f>
        <v>1514000</v>
      </c>
      <c r="E91" s="82">
        <f>SUM(E92:E96)</f>
        <v>1486680</v>
      </c>
    </row>
    <row r="92" spans="1:5" ht="12" customHeight="1" x14ac:dyDescent="0.2">
      <c r="A92" s="261" t="s">
        <v>353</v>
      </c>
      <c r="B92" s="86" t="s">
        <v>323</v>
      </c>
      <c r="C92" s="35"/>
      <c r="D92" s="35"/>
      <c r="E92" s="81"/>
    </row>
    <row r="93" spans="1:5" ht="12" customHeight="1" x14ac:dyDescent="0.2">
      <c r="A93" s="254" t="s">
        <v>354</v>
      </c>
      <c r="B93" s="84" t="s">
        <v>15</v>
      </c>
      <c r="C93" s="129"/>
      <c r="D93" s="129"/>
      <c r="E93" s="112"/>
    </row>
    <row r="94" spans="1:5" ht="12" customHeight="1" x14ac:dyDescent="0.2">
      <c r="A94" s="254" t="s">
        <v>355</v>
      </c>
      <c r="B94" s="84" t="s">
        <v>373</v>
      </c>
      <c r="C94" s="131"/>
      <c r="D94" s="131"/>
      <c r="E94" s="114"/>
    </row>
    <row r="95" spans="1:5" ht="12" customHeight="1" x14ac:dyDescent="0.2">
      <c r="A95" s="254" t="s">
        <v>356</v>
      </c>
      <c r="B95" s="87" t="s">
        <v>16</v>
      </c>
      <c r="C95" s="131"/>
      <c r="D95" s="131"/>
      <c r="E95" s="114"/>
    </row>
    <row r="96" spans="1:5" ht="12" customHeight="1" x14ac:dyDescent="0.2">
      <c r="A96" s="254" t="s">
        <v>364</v>
      </c>
      <c r="B96" s="95" t="s">
        <v>17</v>
      </c>
      <c r="C96" s="131">
        <v>1398000</v>
      </c>
      <c r="D96" s="131">
        <v>1514000</v>
      </c>
      <c r="E96" s="131">
        <v>1486680</v>
      </c>
    </row>
    <row r="97" spans="1:5" ht="12" customHeight="1" x14ac:dyDescent="0.2">
      <c r="A97" s="254" t="s">
        <v>357</v>
      </c>
      <c r="B97" s="84" t="s">
        <v>186</v>
      </c>
      <c r="C97" s="131"/>
      <c r="D97" s="131"/>
      <c r="E97" s="114"/>
    </row>
    <row r="98" spans="1:5" ht="12" customHeight="1" x14ac:dyDescent="0.2">
      <c r="A98" s="254" t="s">
        <v>358</v>
      </c>
      <c r="B98" s="107" t="s">
        <v>187</v>
      </c>
      <c r="C98" s="131"/>
      <c r="D98" s="131"/>
      <c r="E98" s="114"/>
    </row>
    <row r="99" spans="1:5" ht="12" customHeight="1" x14ac:dyDescent="0.2">
      <c r="A99" s="254" t="s">
        <v>365</v>
      </c>
      <c r="B99" s="108" t="s">
        <v>188</v>
      </c>
      <c r="C99" s="131"/>
      <c r="D99" s="131"/>
      <c r="E99" s="114"/>
    </row>
    <row r="100" spans="1:5" ht="12" customHeight="1" x14ac:dyDescent="0.2">
      <c r="A100" s="254" t="s">
        <v>366</v>
      </c>
      <c r="B100" s="108" t="s">
        <v>189</v>
      </c>
      <c r="C100" s="131"/>
      <c r="D100" s="131"/>
      <c r="E100" s="114"/>
    </row>
    <row r="101" spans="1:5" ht="12" customHeight="1" x14ac:dyDescent="0.2">
      <c r="A101" s="254" t="s">
        <v>367</v>
      </c>
      <c r="B101" s="107" t="s">
        <v>190</v>
      </c>
      <c r="C101" s="131"/>
      <c r="D101" s="131"/>
      <c r="E101" s="114"/>
    </row>
    <row r="102" spans="1:5" ht="12" customHeight="1" x14ac:dyDescent="0.2">
      <c r="A102" s="254" t="s">
        <v>368</v>
      </c>
      <c r="B102" s="107" t="s">
        <v>191</v>
      </c>
      <c r="C102" s="131"/>
      <c r="D102" s="131"/>
      <c r="E102" s="114"/>
    </row>
    <row r="103" spans="1:5" ht="12" customHeight="1" x14ac:dyDescent="0.2">
      <c r="A103" s="254" t="s">
        <v>370</v>
      </c>
      <c r="B103" s="108" t="s">
        <v>192</v>
      </c>
      <c r="C103" s="131"/>
      <c r="D103" s="131"/>
      <c r="E103" s="114"/>
    </row>
    <row r="104" spans="1:5" ht="12" customHeight="1" x14ac:dyDescent="0.2">
      <c r="A104" s="262" t="s">
        <v>18</v>
      </c>
      <c r="B104" s="109" t="s">
        <v>193</v>
      </c>
      <c r="C104" s="131"/>
      <c r="D104" s="131"/>
      <c r="E104" s="114"/>
    </row>
    <row r="105" spans="1:5" ht="12" customHeight="1" x14ac:dyDescent="0.2">
      <c r="A105" s="254" t="s">
        <v>194</v>
      </c>
      <c r="B105" s="109" t="s">
        <v>195</v>
      </c>
      <c r="C105" s="131"/>
      <c r="D105" s="131"/>
      <c r="E105" s="114"/>
    </row>
    <row r="106" spans="1:5" s="69" customFormat="1" ht="12" customHeight="1" thickBot="1" x14ac:dyDescent="0.25">
      <c r="A106" s="263" t="s">
        <v>196</v>
      </c>
      <c r="B106" s="110" t="s">
        <v>197</v>
      </c>
      <c r="C106" s="36">
        <v>1398000</v>
      </c>
      <c r="D106" s="36">
        <v>1514000</v>
      </c>
      <c r="E106" s="75">
        <v>1486680</v>
      </c>
    </row>
    <row r="107" spans="1:5" ht="12" customHeight="1" thickBot="1" x14ac:dyDescent="0.25">
      <c r="A107" s="101" t="s">
        <v>294</v>
      </c>
      <c r="B107" s="99" t="s">
        <v>198</v>
      </c>
      <c r="C107" s="122">
        <f>+C108+C110+C112</f>
        <v>0</v>
      </c>
      <c r="D107" s="122">
        <f>+D108+D110+D112</f>
        <v>0</v>
      </c>
      <c r="E107" s="122">
        <f>+E108+E110+E112</f>
        <v>0</v>
      </c>
    </row>
    <row r="108" spans="1:5" ht="12" customHeight="1" x14ac:dyDescent="0.2">
      <c r="A108" s="253" t="s">
        <v>359</v>
      </c>
      <c r="B108" s="84" t="s">
        <v>33</v>
      </c>
      <c r="C108" s="236"/>
      <c r="D108" s="236"/>
      <c r="E108" s="236"/>
    </row>
    <row r="109" spans="1:5" ht="12" customHeight="1" x14ac:dyDescent="0.2">
      <c r="A109" s="253" t="s">
        <v>360</v>
      </c>
      <c r="B109" s="88" t="s">
        <v>199</v>
      </c>
      <c r="C109" s="130"/>
      <c r="D109" s="130"/>
      <c r="E109" s="113"/>
    </row>
    <row r="110" spans="1:5" ht="12" customHeight="1" x14ac:dyDescent="0.2">
      <c r="A110" s="253" t="s">
        <v>361</v>
      </c>
      <c r="B110" s="88" t="s">
        <v>19</v>
      </c>
      <c r="C110" s="129"/>
      <c r="D110" s="129"/>
      <c r="E110" s="112"/>
    </row>
    <row r="111" spans="1:5" ht="12" customHeight="1" x14ac:dyDescent="0.2">
      <c r="A111" s="253" t="s">
        <v>362</v>
      </c>
      <c r="B111" s="88" t="s">
        <v>200</v>
      </c>
      <c r="C111" s="129"/>
      <c r="D111" s="129"/>
      <c r="E111" s="112"/>
    </row>
    <row r="112" spans="1:5" ht="12" customHeight="1" x14ac:dyDescent="0.2">
      <c r="A112" s="253" t="s">
        <v>363</v>
      </c>
      <c r="B112" s="120" t="s">
        <v>35</v>
      </c>
      <c r="C112" s="129"/>
      <c r="D112" s="129"/>
      <c r="E112" s="112"/>
    </row>
    <row r="113" spans="1:5" ht="12" customHeight="1" x14ac:dyDescent="0.2">
      <c r="A113" s="253" t="s">
        <v>369</v>
      </c>
      <c r="B113" s="119" t="s">
        <v>201</v>
      </c>
      <c r="C113" s="129"/>
      <c r="D113" s="129"/>
      <c r="E113" s="112"/>
    </row>
    <row r="114" spans="1:5" ht="12" customHeight="1" x14ac:dyDescent="0.2">
      <c r="A114" s="253" t="s">
        <v>371</v>
      </c>
      <c r="B114" s="135" t="s">
        <v>202</v>
      </c>
      <c r="C114" s="129"/>
      <c r="D114" s="129"/>
      <c r="E114" s="112"/>
    </row>
    <row r="115" spans="1:5" ht="12" customHeight="1" x14ac:dyDescent="0.2">
      <c r="A115" s="253" t="s">
        <v>20</v>
      </c>
      <c r="B115" s="108" t="s">
        <v>189</v>
      </c>
      <c r="C115" s="129"/>
      <c r="D115" s="129"/>
      <c r="E115" s="112"/>
    </row>
    <row r="116" spans="1:5" ht="12" customHeight="1" x14ac:dyDescent="0.2">
      <c r="A116" s="253" t="s">
        <v>21</v>
      </c>
      <c r="B116" s="108" t="s">
        <v>203</v>
      </c>
      <c r="C116" s="129"/>
      <c r="D116" s="129"/>
      <c r="E116" s="112"/>
    </row>
    <row r="117" spans="1:5" ht="12" customHeight="1" x14ac:dyDescent="0.2">
      <c r="A117" s="253" t="s">
        <v>22</v>
      </c>
      <c r="B117" s="108" t="s">
        <v>204</v>
      </c>
      <c r="C117" s="129"/>
      <c r="D117" s="129"/>
      <c r="E117" s="112"/>
    </row>
    <row r="118" spans="1:5" ht="12" customHeight="1" x14ac:dyDescent="0.2">
      <c r="A118" s="253" t="s">
        <v>205</v>
      </c>
      <c r="B118" s="108" t="s">
        <v>192</v>
      </c>
      <c r="C118" s="129"/>
      <c r="D118" s="129"/>
      <c r="E118" s="112"/>
    </row>
    <row r="119" spans="1:5" ht="12" customHeight="1" x14ac:dyDescent="0.2">
      <c r="A119" s="253" t="s">
        <v>206</v>
      </c>
      <c r="B119" s="108" t="s">
        <v>207</v>
      </c>
      <c r="C119" s="129"/>
      <c r="D119" s="129"/>
      <c r="E119" s="112"/>
    </row>
    <row r="120" spans="1:5" ht="12" customHeight="1" thickBot="1" x14ac:dyDescent="0.25">
      <c r="A120" s="262" t="s">
        <v>208</v>
      </c>
      <c r="B120" s="108" t="s">
        <v>209</v>
      </c>
      <c r="C120" s="131"/>
      <c r="D120" s="131"/>
      <c r="E120" s="114"/>
    </row>
    <row r="121" spans="1:5" ht="12" customHeight="1" thickBot="1" x14ac:dyDescent="0.25">
      <c r="A121" s="101" t="s">
        <v>295</v>
      </c>
      <c r="B121" s="104" t="s">
        <v>210</v>
      </c>
      <c r="C121" s="122">
        <f>+C122+C123</f>
        <v>0</v>
      </c>
      <c r="D121" s="122">
        <f>+D122+D123</f>
        <v>0</v>
      </c>
      <c r="E121" s="122">
        <f>+E122+E123</f>
        <v>0</v>
      </c>
    </row>
    <row r="122" spans="1:5" ht="12" customHeight="1" x14ac:dyDescent="0.2">
      <c r="A122" s="253" t="s">
        <v>342</v>
      </c>
      <c r="B122" s="85" t="s">
        <v>330</v>
      </c>
      <c r="C122" s="236"/>
      <c r="D122" s="236"/>
      <c r="E122" s="236"/>
    </row>
    <row r="123" spans="1:5" ht="12" customHeight="1" thickBot="1" x14ac:dyDescent="0.25">
      <c r="A123" s="255" t="s">
        <v>343</v>
      </c>
      <c r="B123" s="88" t="s">
        <v>331</v>
      </c>
      <c r="C123" s="237"/>
      <c r="D123" s="237"/>
      <c r="E123" s="237"/>
    </row>
    <row r="124" spans="1:5" ht="12" customHeight="1" thickBot="1" x14ac:dyDescent="0.25">
      <c r="A124" s="101" t="s">
        <v>296</v>
      </c>
      <c r="B124" s="104" t="s">
        <v>211</v>
      </c>
      <c r="C124" s="122">
        <f>+C91+C107+C121</f>
        <v>1398000</v>
      </c>
      <c r="D124" s="122">
        <f>+D91+D107+D121</f>
        <v>1514000</v>
      </c>
      <c r="E124" s="122">
        <f>+E91+E107+E121</f>
        <v>1486680</v>
      </c>
    </row>
    <row r="125" spans="1:5" ht="12" customHeight="1" thickBot="1" x14ac:dyDescent="0.25">
      <c r="A125" s="101" t="s">
        <v>297</v>
      </c>
      <c r="B125" s="104" t="s">
        <v>276</v>
      </c>
      <c r="C125" s="122">
        <f>+C126+C127+C128</f>
        <v>0</v>
      </c>
      <c r="D125" s="122">
        <f>+D126+D127+D128</f>
        <v>0</v>
      </c>
      <c r="E125" s="122">
        <f>+E126+E127+E128</f>
        <v>0</v>
      </c>
    </row>
    <row r="126" spans="1:5" ht="12" customHeight="1" x14ac:dyDescent="0.2">
      <c r="A126" s="253" t="s">
        <v>346</v>
      </c>
      <c r="B126" s="85" t="s">
        <v>213</v>
      </c>
      <c r="C126" s="112"/>
      <c r="D126" s="112"/>
      <c r="E126" s="112"/>
    </row>
    <row r="127" spans="1:5" ht="12" customHeight="1" x14ac:dyDescent="0.2">
      <c r="A127" s="253" t="s">
        <v>347</v>
      </c>
      <c r="B127" s="85" t="s">
        <v>214</v>
      </c>
      <c r="C127" s="112"/>
      <c r="D127" s="112"/>
      <c r="E127" s="112"/>
    </row>
    <row r="128" spans="1:5" ht="12" customHeight="1" thickBot="1" x14ac:dyDescent="0.25">
      <c r="A128" s="262" t="s">
        <v>348</v>
      </c>
      <c r="B128" s="83" t="s">
        <v>215</v>
      </c>
      <c r="C128" s="112"/>
      <c r="D128" s="112"/>
      <c r="E128" s="112"/>
    </row>
    <row r="129" spans="1:11" ht="12" customHeight="1" thickBot="1" x14ac:dyDescent="0.25">
      <c r="A129" s="101" t="s">
        <v>298</v>
      </c>
      <c r="B129" s="104" t="s">
        <v>216</v>
      </c>
      <c r="C129" s="122">
        <f>+C130+C131+C132+C133</f>
        <v>0</v>
      </c>
      <c r="D129" s="122">
        <f>+D130+D131+D132+D133</f>
        <v>0</v>
      </c>
      <c r="E129" s="122">
        <f>+E130+E131+E132+E133</f>
        <v>0</v>
      </c>
    </row>
    <row r="130" spans="1:11" ht="12" customHeight="1" x14ac:dyDescent="0.2">
      <c r="A130" s="253" t="s">
        <v>349</v>
      </c>
      <c r="B130" s="85" t="s">
        <v>217</v>
      </c>
      <c r="C130" s="112"/>
      <c r="D130" s="112"/>
      <c r="E130" s="112"/>
    </row>
    <row r="131" spans="1:11" ht="12" customHeight="1" x14ac:dyDescent="0.2">
      <c r="A131" s="253" t="s">
        <v>350</v>
      </c>
      <c r="B131" s="85" t="s">
        <v>218</v>
      </c>
      <c r="C131" s="112"/>
      <c r="D131" s="112"/>
      <c r="E131" s="112"/>
    </row>
    <row r="132" spans="1:11" ht="12" customHeight="1" x14ac:dyDescent="0.2">
      <c r="A132" s="253" t="s">
        <v>113</v>
      </c>
      <c r="B132" s="85" t="s">
        <v>219</v>
      </c>
      <c r="C132" s="112"/>
      <c r="D132" s="112"/>
      <c r="E132" s="112"/>
    </row>
    <row r="133" spans="1:11" s="69" customFormat="1" ht="12" customHeight="1" thickBot="1" x14ac:dyDescent="0.25">
      <c r="A133" s="262" t="s">
        <v>115</v>
      </c>
      <c r="B133" s="83" t="s">
        <v>220</v>
      </c>
      <c r="C133" s="112"/>
      <c r="D133" s="112"/>
      <c r="E133" s="112"/>
    </row>
    <row r="134" spans="1:11" ht="13.5" thickBot="1" x14ac:dyDescent="0.25">
      <c r="A134" s="101" t="s">
        <v>299</v>
      </c>
      <c r="B134" s="104" t="s">
        <v>281</v>
      </c>
      <c r="C134" s="238">
        <f>+C135+C136+C138+C139+C137</f>
        <v>0</v>
      </c>
      <c r="D134" s="238">
        <f>+D135+D136+D138+D139+D137</f>
        <v>0</v>
      </c>
      <c r="E134" s="238">
        <f>+E135+E136+E138+E139+E137</f>
        <v>0</v>
      </c>
      <c r="K134" s="220"/>
    </row>
    <row r="135" spans="1:11" x14ac:dyDescent="0.2">
      <c r="A135" s="253" t="s">
        <v>351</v>
      </c>
      <c r="B135" s="85" t="s">
        <v>222</v>
      </c>
      <c r="C135" s="112"/>
      <c r="D135" s="112"/>
      <c r="E135" s="112"/>
    </row>
    <row r="136" spans="1:11" ht="12" customHeight="1" x14ac:dyDescent="0.2">
      <c r="A136" s="253" t="s">
        <v>352</v>
      </c>
      <c r="B136" s="85" t="s">
        <v>223</v>
      </c>
      <c r="C136" s="112"/>
      <c r="D136" s="112"/>
      <c r="E136" s="112"/>
    </row>
    <row r="137" spans="1:11" ht="12" customHeight="1" x14ac:dyDescent="0.2">
      <c r="A137" s="253" t="s">
        <v>122</v>
      </c>
      <c r="B137" s="85" t="s">
        <v>280</v>
      </c>
      <c r="C137" s="112"/>
      <c r="D137" s="112"/>
      <c r="E137" s="112"/>
    </row>
    <row r="138" spans="1:11" s="69" customFormat="1" ht="12" customHeight="1" x14ac:dyDescent="0.2">
      <c r="A138" s="253" t="s">
        <v>124</v>
      </c>
      <c r="B138" s="85" t="s">
        <v>224</v>
      </c>
      <c r="C138" s="112"/>
      <c r="D138" s="112"/>
      <c r="E138" s="112"/>
    </row>
    <row r="139" spans="1:11" s="69" customFormat="1" ht="12" customHeight="1" thickBot="1" x14ac:dyDescent="0.25">
      <c r="A139" s="262" t="s">
        <v>279</v>
      </c>
      <c r="B139" s="83" t="s">
        <v>225</v>
      </c>
      <c r="C139" s="112"/>
      <c r="D139" s="112"/>
      <c r="E139" s="112"/>
    </row>
    <row r="140" spans="1:11" s="69" customFormat="1" ht="12" customHeight="1" thickBot="1" x14ac:dyDescent="0.25">
      <c r="A140" s="101" t="s">
        <v>300</v>
      </c>
      <c r="B140" s="104" t="s">
        <v>277</v>
      </c>
      <c r="C140" s="239">
        <f>+C141+C142+C143+C144</f>
        <v>0</v>
      </c>
      <c r="D140" s="239">
        <f>+D141+D142+D143+D144</f>
        <v>0</v>
      </c>
      <c r="E140" s="239">
        <f>+E141+E142+E143+E144</f>
        <v>0</v>
      </c>
    </row>
    <row r="141" spans="1:11" s="69" customFormat="1" ht="12" customHeight="1" x14ac:dyDescent="0.2">
      <c r="A141" s="253" t="s">
        <v>13</v>
      </c>
      <c r="B141" s="85" t="s">
        <v>227</v>
      </c>
      <c r="C141" s="112"/>
      <c r="D141" s="112"/>
      <c r="E141" s="112"/>
    </row>
    <row r="142" spans="1:11" s="69" customFormat="1" ht="12" customHeight="1" x14ac:dyDescent="0.2">
      <c r="A142" s="253" t="s">
        <v>14</v>
      </c>
      <c r="B142" s="85" t="s">
        <v>228</v>
      </c>
      <c r="C142" s="112"/>
      <c r="D142" s="112"/>
      <c r="E142" s="112"/>
    </row>
    <row r="143" spans="1:11" s="69" customFormat="1" ht="12" customHeight="1" x14ac:dyDescent="0.2">
      <c r="A143" s="253" t="s">
        <v>34</v>
      </c>
      <c r="B143" s="85" t="s">
        <v>229</v>
      </c>
      <c r="C143" s="112"/>
      <c r="D143" s="112"/>
      <c r="E143" s="112"/>
    </row>
    <row r="144" spans="1:11" ht="12.75" customHeight="1" thickBot="1" x14ac:dyDescent="0.25">
      <c r="A144" s="253" t="s">
        <v>130</v>
      </c>
      <c r="B144" s="85" t="s">
        <v>230</v>
      </c>
      <c r="C144" s="112"/>
      <c r="D144" s="112"/>
      <c r="E144" s="112"/>
    </row>
    <row r="145" spans="1:5" ht="12" customHeight="1" thickBot="1" x14ac:dyDescent="0.25">
      <c r="A145" s="101" t="s">
        <v>301</v>
      </c>
      <c r="B145" s="104" t="s">
        <v>231</v>
      </c>
      <c r="C145" s="252">
        <f>+C125+C129+C134+C140</f>
        <v>0</v>
      </c>
      <c r="D145" s="252">
        <f>+D125+D129+D134+D140</f>
        <v>0</v>
      </c>
      <c r="E145" s="252">
        <f>+E125+E129+E134+E140</f>
        <v>0</v>
      </c>
    </row>
    <row r="146" spans="1:5" ht="15" customHeight="1" thickBot="1" x14ac:dyDescent="0.25">
      <c r="A146" s="264" t="s">
        <v>302</v>
      </c>
      <c r="B146" s="124" t="s">
        <v>232</v>
      </c>
      <c r="C146" s="252">
        <f>+C124+C145</f>
        <v>1398000</v>
      </c>
      <c r="D146" s="252">
        <f>+D124+D145</f>
        <v>1514000</v>
      </c>
      <c r="E146" s="252">
        <f>+E124+E145</f>
        <v>1486680</v>
      </c>
    </row>
    <row r="147" spans="1:5" ht="13.5" thickBot="1" x14ac:dyDescent="0.25">
      <c r="A147" s="23"/>
      <c r="B147" s="24"/>
      <c r="C147" s="25"/>
      <c r="D147" s="25"/>
      <c r="E147" s="25"/>
    </row>
    <row r="148" spans="1:5" ht="15" customHeight="1" thickBot="1" x14ac:dyDescent="0.25">
      <c r="A148" s="233" t="s">
        <v>282</v>
      </c>
      <c r="B148" s="234"/>
      <c r="C148" s="47"/>
      <c r="D148" s="48"/>
      <c r="E148" s="45"/>
    </row>
    <row r="149" spans="1:5" ht="14.25" customHeight="1" thickBot="1" x14ac:dyDescent="0.25">
      <c r="A149" s="233" t="s">
        <v>29</v>
      </c>
      <c r="B149" s="234"/>
      <c r="C149" s="47"/>
      <c r="D149" s="48"/>
      <c r="E149" s="45"/>
    </row>
  </sheetData>
  <sheetProtection formatCells="0"/>
  <mergeCells count="4">
    <mergeCell ref="B2:D2"/>
    <mergeCell ref="B3:D3"/>
    <mergeCell ref="A7:E7"/>
    <mergeCell ref="A90:E90"/>
  </mergeCells>
  <phoneticPr fontId="24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E36"/>
  <sheetViews>
    <sheetView view="pageLayout" topLeftCell="A4" zoomScaleNormal="100" workbookViewId="0">
      <selection activeCell="D12" sqref="D12"/>
    </sheetView>
  </sheetViews>
  <sheetFormatPr defaultRowHeight="12.75" x14ac:dyDescent="0.2"/>
  <cols>
    <col min="1" max="1" width="6.6640625" style="7" customWidth="1"/>
    <col min="2" max="2" width="32.83203125" style="7" customWidth="1"/>
    <col min="3" max="3" width="20.83203125" style="7" customWidth="1"/>
    <col min="4" max="5" width="12.83203125" style="7" customWidth="1"/>
    <col min="6" max="16384" width="9.33203125" style="7"/>
  </cols>
  <sheetData>
    <row r="1" spans="1:5" ht="14.25" thickBot="1" x14ac:dyDescent="0.3">
      <c r="C1" s="51"/>
      <c r="D1" s="51"/>
      <c r="E1" s="51" t="s">
        <v>386</v>
      </c>
    </row>
    <row r="2" spans="1:5" ht="42.75" customHeight="1" x14ac:dyDescent="0.2">
      <c r="A2" s="52" t="s">
        <v>341</v>
      </c>
      <c r="B2" s="53" t="s">
        <v>59</v>
      </c>
      <c r="C2" s="53" t="s">
        <v>60</v>
      </c>
      <c r="D2" s="54" t="s">
        <v>393</v>
      </c>
      <c r="E2" s="55" t="s">
        <v>394</v>
      </c>
    </row>
    <row r="3" spans="1:5" ht="15.95" customHeight="1" x14ac:dyDescent="0.2">
      <c r="A3" s="56" t="s">
        <v>293</v>
      </c>
      <c r="B3" s="291" t="s">
        <v>464</v>
      </c>
      <c r="C3" s="274" t="s">
        <v>475</v>
      </c>
      <c r="D3" s="292">
        <v>60000</v>
      </c>
      <c r="E3" s="59">
        <v>54500</v>
      </c>
    </row>
    <row r="4" spans="1:5" ht="15.95" customHeight="1" x14ac:dyDescent="0.2">
      <c r="A4" s="56" t="s">
        <v>294</v>
      </c>
      <c r="B4" s="291" t="s">
        <v>395</v>
      </c>
      <c r="C4" s="274" t="s">
        <v>383</v>
      </c>
      <c r="D4" s="292">
        <v>5000</v>
      </c>
      <c r="E4" s="59">
        <v>5000</v>
      </c>
    </row>
    <row r="5" spans="1:5" ht="15.95" customHeight="1" x14ac:dyDescent="0.2">
      <c r="A5" s="56" t="s">
        <v>295</v>
      </c>
      <c r="B5" s="291" t="s">
        <v>465</v>
      </c>
      <c r="C5" s="274" t="s">
        <v>383</v>
      </c>
      <c r="D5" s="292">
        <v>50000</v>
      </c>
      <c r="E5" s="59">
        <v>50000</v>
      </c>
    </row>
    <row r="6" spans="1:5" ht="15.95" customHeight="1" x14ac:dyDescent="0.2">
      <c r="A6" s="56" t="s">
        <v>296</v>
      </c>
      <c r="B6" s="289" t="s">
        <v>466</v>
      </c>
      <c r="C6" s="274" t="s">
        <v>476</v>
      </c>
      <c r="D6" s="292">
        <v>15000</v>
      </c>
      <c r="E6" s="59">
        <v>15000</v>
      </c>
    </row>
    <row r="7" spans="1:5" ht="15.95" customHeight="1" x14ac:dyDescent="0.2">
      <c r="A7" s="56" t="s">
        <v>297</v>
      </c>
      <c r="B7" s="291" t="s">
        <v>467</v>
      </c>
      <c r="C7" s="274" t="s">
        <v>477</v>
      </c>
      <c r="D7" s="292">
        <v>15000</v>
      </c>
      <c r="E7" s="59">
        <v>15000</v>
      </c>
    </row>
    <row r="8" spans="1:5" ht="15.95" customHeight="1" x14ac:dyDescent="0.2">
      <c r="A8" s="56" t="s">
        <v>298</v>
      </c>
      <c r="B8" s="291" t="s">
        <v>468</v>
      </c>
      <c r="C8" s="274" t="s">
        <v>383</v>
      </c>
      <c r="D8" s="292">
        <v>40000</v>
      </c>
      <c r="E8" s="59">
        <v>40000</v>
      </c>
    </row>
    <row r="9" spans="1:5" ht="15.95" customHeight="1" x14ac:dyDescent="0.2">
      <c r="A9" s="56" t="s">
        <v>299</v>
      </c>
      <c r="B9" s="289" t="s">
        <v>469</v>
      </c>
      <c r="C9" s="274" t="s">
        <v>383</v>
      </c>
      <c r="D9" s="292">
        <v>500000</v>
      </c>
      <c r="E9" s="59">
        <v>500000</v>
      </c>
    </row>
    <row r="10" spans="1:5" ht="15.95" customHeight="1" x14ac:dyDescent="0.2">
      <c r="A10" s="56" t="s">
        <v>300</v>
      </c>
      <c r="B10" s="291" t="s">
        <v>470</v>
      </c>
      <c r="C10" s="57" t="s">
        <v>383</v>
      </c>
      <c r="D10" s="293">
        <v>10000</v>
      </c>
      <c r="E10" s="59">
        <v>10000</v>
      </c>
    </row>
    <row r="11" spans="1:5" ht="15.95" customHeight="1" x14ac:dyDescent="0.2">
      <c r="A11" s="56" t="s">
        <v>301</v>
      </c>
      <c r="B11" s="291" t="s">
        <v>471</v>
      </c>
      <c r="C11" s="57" t="s">
        <v>383</v>
      </c>
      <c r="D11" s="293">
        <v>150000</v>
      </c>
      <c r="E11" s="59">
        <v>150000</v>
      </c>
    </row>
    <row r="12" spans="1:5" ht="15.95" customHeight="1" x14ac:dyDescent="0.2">
      <c r="A12" s="56" t="s">
        <v>302</v>
      </c>
      <c r="B12" s="291" t="s">
        <v>472</v>
      </c>
      <c r="C12" s="57" t="s">
        <v>383</v>
      </c>
      <c r="D12" s="293">
        <v>150000</v>
      </c>
      <c r="E12" s="59">
        <v>150000</v>
      </c>
    </row>
    <row r="13" spans="1:5" ht="15.95" customHeight="1" x14ac:dyDescent="0.2">
      <c r="A13" s="56" t="s">
        <v>303</v>
      </c>
      <c r="B13" s="291" t="s">
        <v>473</v>
      </c>
      <c r="C13" s="57" t="s">
        <v>383</v>
      </c>
      <c r="D13" s="293">
        <v>20000</v>
      </c>
      <c r="E13" s="59">
        <v>20000</v>
      </c>
    </row>
    <row r="14" spans="1:5" ht="15.95" customHeight="1" x14ac:dyDescent="0.2">
      <c r="A14" s="56" t="s">
        <v>304</v>
      </c>
      <c r="B14" s="291" t="s">
        <v>474</v>
      </c>
      <c r="C14" s="57" t="s">
        <v>383</v>
      </c>
      <c r="D14" s="293">
        <v>400000</v>
      </c>
      <c r="E14" s="59">
        <v>400000</v>
      </c>
    </row>
    <row r="15" spans="1:5" ht="15.95" customHeight="1" x14ac:dyDescent="0.2">
      <c r="A15" s="56" t="s">
        <v>305</v>
      </c>
      <c r="B15" s="291" t="s">
        <v>487</v>
      </c>
      <c r="C15" s="57" t="s">
        <v>383</v>
      </c>
      <c r="D15" s="293">
        <v>100000</v>
      </c>
      <c r="E15" s="59">
        <v>83005</v>
      </c>
    </row>
    <row r="16" spans="1:5" ht="15.95" customHeight="1" x14ac:dyDescent="0.2">
      <c r="A16" s="56" t="s">
        <v>306</v>
      </c>
      <c r="B16" s="57"/>
      <c r="C16" s="57"/>
      <c r="D16" s="293"/>
      <c r="E16" s="59"/>
    </row>
    <row r="17" spans="1:5" ht="15.95" customHeight="1" x14ac:dyDescent="0.2">
      <c r="A17" s="56" t="s">
        <v>307</v>
      </c>
      <c r="B17" s="57"/>
      <c r="C17" s="57"/>
      <c r="D17" s="293"/>
      <c r="E17" s="59"/>
    </row>
    <row r="18" spans="1:5" ht="15.95" customHeight="1" x14ac:dyDescent="0.2">
      <c r="A18" s="56" t="s">
        <v>308</v>
      </c>
      <c r="B18" s="57"/>
      <c r="C18" s="57"/>
      <c r="D18" s="293"/>
      <c r="E18" s="59"/>
    </row>
    <row r="19" spans="1:5" ht="15.95" customHeight="1" x14ac:dyDescent="0.2">
      <c r="A19" s="56" t="s">
        <v>309</v>
      </c>
      <c r="B19" s="57"/>
      <c r="C19" s="57"/>
      <c r="D19" s="293"/>
      <c r="E19" s="59"/>
    </row>
    <row r="20" spans="1:5" ht="15.95" customHeight="1" x14ac:dyDescent="0.2">
      <c r="A20" s="56" t="s">
        <v>310</v>
      </c>
      <c r="B20" s="57"/>
      <c r="C20" s="57"/>
      <c r="D20" s="293"/>
      <c r="E20" s="59"/>
    </row>
    <row r="21" spans="1:5" ht="15.95" customHeight="1" x14ac:dyDescent="0.2">
      <c r="A21" s="56" t="s">
        <v>311</v>
      </c>
      <c r="B21" s="57"/>
      <c r="C21" s="57"/>
      <c r="D21" s="293"/>
      <c r="E21" s="59"/>
    </row>
    <row r="22" spans="1:5" ht="15.95" customHeight="1" x14ac:dyDescent="0.2">
      <c r="A22" s="56" t="s">
        <v>312</v>
      </c>
      <c r="B22" s="57"/>
      <c r="C22" s="57"/>
      <c r="D22" s="58"/>
      <c r="E22" s="59"/>
    </row>
    <row r="23" spans="1:5" ht="15.95" customHeight="1" x14ac:dyDescent="0.2">
      <c r="A23" s="56" t="s">
        <v>313</v>
      </c>
      <c r="B23" s="57"/>
      <c r="C23" s="57"/>
      <c r="D23" s="58"/>
      <c r="E23" s="59"/>
    </row>
    <row r="24" spans="1:5" ht="15.95" customHeight="1" x14ac:dyDescent="0.2">
      <c r="A24" s="56" t="s">
        <v>314</v>
      </c>
      <c r="B24" s="57"/>
      <c r="C24" s="57"/>
      <c r="D24" s="58"/>
      <c r="E24" s="59"/>
    </row>
    <row r="25" spans="1:5" ht="15.95" customHeight="1" x14ac:dyDescent="0.2">
      <c r="A25" s="56" t="s">
        <v>315</v>
      </c>
      <c r="B25" s="57"/>
      <c r="C25" s="57"/>
      <c r="D25" s="58"/>
      <c r="E25" s="59"/>
    </row>
    <row r="26" spans="1:5" ht="15.95" customHeight="1" x14ac:dyDescent="0.2">
      <c r="A26" s="56" t="s">
        <v>316</v>
      </c>
      <c r="B26" s="57"/>
      <c r="C26" s="57"/>
      <c r="D26" s="58"/>
      <c r="E26" s="59"/>
    </row>
    <row r="27" spans="1:5" ht="15.95" customHeight="1" x14ac:dyDescent="0.2">
      <c r="A27" s="56" t="s">
        <v>317</v>
      </c>
      <c r="B27" s="57"/>
      <c r="C27" s="57"/>
      <c r="D27" s="58"/>
      <c r="E27" s="59"/>
    </row>
    <row r="28" spans="1:5" ht="15.95" customHeight="1" x14ac:dyDescent="0.2">
      <c r="A28" s="56" t="s">
        <v>318</v>
      </c>
      <c r="B28" s="57"/>
      <c r="C28" s="57"/>
      <c r="D28" s="58"/>
      <c r="E28" s="59"/>
    </row>
    <row r="29" spans="1:5" ht="15.95" customHeight="1" x14ac:dyDescent="0.2">
      <c r="A29" s="56" t="s">
        <v>319</v>
      </c>
      <c r="B29" s="57"/>
      <c r="C29" s="57"/>
      <c r="D29" s="58"/>
      <c r="E29" s="59"/>
    </row>
    <row r="30" spans="1:5" ht="15.95" customHeight="1" x14ac:dyDescent="0.2">
      <c r="A30" s="56" t="s">
        <v>320</v>
      </c>
      <c r="B30" s="57"/>
      <c r="C30" s="57"/>
      <c r="D30" s="58"/>
      <c r="E30" s="59"/>
    </row>
    <row r="31" spans="1:5" ht="15.95" customHeight="1" x14ac:dyDescent="0.2">
      <c r="A31" s="56" t="s">
        <v>321</v>
      </c>
      <c r="B31" s="57"/>
      <c r="C31" s="57"/>
      <c r="D31" s="58"/>
      <c r="E31" s="59"/>
    </row>
    <row r="32" spans="1:5" ht="15.95" customHeight="1" x14ac:dyDescent="0.2">
      <c r="A32" s="56" t="s">
        <v>372</v>
      </c>
      <c r="B32" s="57"/>
      <c r="C32" s="57"/>
      <c r="D32" s="58"/>
      <c r="E32" s="59"/>
    </row>
    <row r="33" spans="1:5" ht="15.95" customHeight="1" x14ac:dyDescent="0.2">
      <c r="A33" s="56" t="s">
        <v>58</v>
      </c>
      <c r="B33" s="57"/>
      <c r="C33" s="57"/>
      <c r="D33" s="58"/>
      <c r="E33" s="59"/>
    </row>
    <row r="34" spans="1:5" ht="15.95" customHeight="1" x14ac:dyDescent="0.2">
      <c r="A34" s="56" t="s">
        <v>61</v>
      </c>
      <c r="B34" s="57"/>
      <c r="C34" s="57"/>
      <c r="D34" s="58"/>
      <c r="E34" s="59"/>
    </row>
    <row r="35" spans="1:5" ht="15.95" customHeight="1" thickBot="1" x14ac:dyDescent="0.25">
      <c r="A35" s="60" t="s">
        <v>62</v>
      </c>
      <c r="B35" s="61"/>
      <c r="C35" s="61"/>
      <c r="D35" s="62"/>
      <c r="E35" s="63"/>
    </row>
    <row r="36" spans="1:5" ht="15.95" customHeight="1" thickBot="1" x14ac:dyDescent="0.25">
      <c r="A36" s="337" t="s">
        <v>325</v>
      </c>
      <c r="B36" s="338"/>
      <c r="C36" s="64"/>
      <c r="D36" s="65">
        <f>SUM(D3:D35)</f>
        <v>1515000</v>
      </c>
      <c r="E36" s="66">
        <f>SUM(E3:E35)</f>
        <v>1492505</v>
      </c>
    </row>
  </sheetData>
  <mergeCells count="1">
    <mergeCell ref="A36:B36"/>
  </mergeCells>
  <phoneticPr fontId="24" type="noConversion"/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2017. évi céljelleggel juttatott támogatások felhasználásáról&amp;R&amp;"Times New Roman CE,Félkövér dőlt"&amp;11 1. tájékoztató tábla a ......../2018. (........)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5"/>
  <sheetViews>
    <sheetView view="pageLayout" zoomScaleNormal="100" workbookViewId="0">
      <selection activeCell="C27" sqref="C27:E27"/>
    </sheetView>
  </sheetViews>
  <sheetFormatPr defaultRowHeight="12.75" x14ac:dyDescent="0.2"/>
  <cols>
    <col min="1" max="1" width="6.33203125" customWidth="1"/>
    <col min="2" max="2" width="47.33203125" customWidth="1"/>
    <col min="3" max="3" width="13.33203125" customWidth="1"/>
    <col min="4" max="4" width="8.83203125" customWidth="1"/>
    <col min="5" max="5" width="15.5" customWidth="1"/>
  </cols>
  <sheetData>
    <row r="1" spans="1:5" ht="19.5" customHeight="1" x14ac:dyDescent="0.2">
      <c r="A1" s="339" t="s">
        <v>534</v>
      </c>
      <c r="B1" s="340"/>
      <c r="C1" s="340"/>
      <c r="D1" s="340"/>
      <c r="E1" s="340"/>
    </row>
    <row r="2" spans="1:5" ht="4.5" hidden="1" customHeight="1" x14ac:dyDescent="0.25">
      <c r="A2" s="284"/>
      <c r="B2" s="284"/>
      <c r="C2" s="284"/>
      <c r="D2" s="284"/>
      <c r="E2" s="284"/>
    </row>
    <row r="3" spans="1:5" ht="13.5" customHeight="1" x14ac:dyDescent="0.2">
      <c r="A3" s="286" t="s">
        <v>286</v>
      </c>
      <c r="B3" s="287" t="s">
        <v>334</v>
      </c>
      <c r="C3" s="287" t="s">
        <v>287</v>
      </c>
      <c r="D3" s="287" t="s">
        <v>396</v>
      </c>
      <c r="E3" s="288" t="s">
        <v>288</v>
      </c>
    </row>
    <row r="4" spans="1:5" ht="12" customHeight="1" x14ac:dyDescent="0.2">
      <c r="A4" s="285" t="s">
        <v>293</v>
      </c>
      <c r="B4" s="285">
        <v>2</v>
      </c>
      <c r="C4" s="285">
        <v>3</v>
      </c>
      <c r="D4" s="285">
        <v>4</v>
      </c>
      <c r="E4" s="285">
        <v>5</v>
      </c>
    </row>
    <row r="5" spans="1:5" ht="13.5" customHeight="1" x14ac:dyDescent="0.2">
      <c r="A5" s="285" t="s">
        <v>294</v>
      </c>
      <c r="B5" s="305" t="s">
        <v>397</v>
      </c>
      <c r="C5" s="306">
        <v>762391</v>
      </c>
      <c r="D5" s="306">
        <v>0</v>
      </c>
      <c r="E5" s="306">
        <v>502549</v>
      </c>
    </row>
    <row r="6" spans="1:5" ht="15.75" customHeight="1" x14ac:dyDescent="0.2">
      <c r="A6" s="285" t="s">
        <v>295</v>
      </c>
      <c r="B6" s="307" t="s">
        <v>398</v>
      </c>
      <c r="C6" s="308">
        <f>C5</f>
        <v>762391</v>
      </c>
      <c r="D6" s="308">
        <v>0</v>
      </c>
      <c r="E6" s="308">
        <f>E5</f>
        <v>502549</v>
      </c>
    </row>
    <row r="7" spans="1:5" ht="14.25" customHeight="1" x14ac:dyDescent="0.2">
      <c r="A7" s="285" t="s">
        <v>296</v>
      </c>
      <c r="B7" s="305" t="s">
        <v>399</v>
      </c>
      <c r="C7" s="306">
        <v>586378656</v>
      </c>
      <c r="D7" s="306">
        <v>0</v>
      </c>
      <c r="E7" s="306">
        <v>583330089</v>
      </c>
    </row>
    <row r="8" spans="1:5" ht="15.75" customHeight="1" x14ac:dyDescent="0.2">
      <c r="A8" s="285" t="s">
        <v>297</v>
      </c>
      <c r="B8" s="305" t="s">
        <v>400</v>
      </c>
      <c r="C8" s="306">
        <v>885520</v>
      </c>
      <c r="D8" s="306">
        <v>0</v>
      </c>
      <c r="E8" s="306">
        <v>743236</v>
      </c>
    </row>
    <row r="9" spans="1:5" ht="15.75" customHeight="1" x14ac:dyDescent="0.2">
      <c r="A9" s="285" t="s">
        <v>298</v>
      </c>
      <c r="B9" s="305" t="s">
        <v>401</v>
      </c>
      <c r="C9" s="306">
        <v>5593008</v>
      </c>
      <c r="D9" s="306">
        <v>0</v>
      </c>
      <c r="E9" s="306">
        <v>2593402</v>
      </c>
    </row>
    <row r="10" spans="1:5" ht="14.25" customHeight="1" x14ac:dyDescent="0.2">
      <c r="A10" s="285" t="s">
        <v>299</v>
      </c>
      <c r="B10" s="307" t="s">
        <v>402</v>
      </c>
      <c r="C10" s="308">
        <f t="shared" ref="C10:D10" si="0">C7+C8+C9</f>
        <v>592857184</v>
      </c>
      <c r="D10" s="308">
        <f t="shared" si="0"/>
        <v>0</v>
      </c>
      <c r="E10" s="308">
        <f>E7+E8+E9</f>
        <v>586666727</v>
      </c>
    </row>
    <row r="11" spans="1:5" ht="15.75" customHeight="1" x14ac:dyDescent="0.2">
      <c r="A11" s="285" t="s">
        <v>300</v>
      </c>
      <c r="B11" s="305" t="s">
        <v>403</v>
      </c>
      <c r="C11" s="306">
        <v>10000</v>
      </c>
      <c r="D11" s="306">
        <v>0</v>
      </c>
      <c r="E11" s="306">
        <v>10000</v>
      </c>
    </row>
    <row r="12" spans="1:5" ht="17.25" customHeight="1" x14ac:dyDescent="0.2">
      <c r="A12" s="285" t="s">
        <v>301</v>
      </c>
      <c r="B12" s="305" t="s">
        <v>404</v>
      </c>
      <c r="C12" s="306">
        <v>10000</v>
      </c>
      <c r="D12" s="306">
        <v>0</v>
      </c>
      <c r="E12" s="306">
        <v>10000</v>
      </c>
    </row>
    <row r="13" spans="1:5" ht="15.75" customHeight="1" x14ac:dyDescent="0.2">
      <c r="A13" s="285" t="s">
        <v>302</v>
      </c>
      <c r="B13" s="307" t="s">
        <v>405</v>
      </c>
      <c r="C13" s="308">
        <v>10000</v>
      </c>
      <c r="D13" s="308">
        <v>0</v>
      </c>
      <c r="E13" s="308">
        <f>E11</f>
        <v>10000</v>
      </c>
    </row>
    <row r="14" spans="1:5" ht="15.75" customHeight="1" x14ac:dyDescent="0.2">
      <c r="A14" s="285" t="s">
        <v>303</v>
      </c>
      <c r="B14" s="305" t="s">
        <v>478</v>
      </c>
      <c r="C14" s="306">
        <v>197954344</v>
      </c>
      <c r="D14" s="306">
        <v>0</v>
      </c>
      <c r="E14" s="306">
        <v>194204508</v>
      </c>
    </row>
    <row r="15" spans="1:5" ht="15.75" customHeight="1" x14ac:dyDescent="0.2">
      <c r="A15" s="285"/>
      <c r="B15" s="305" t="s">
        <v>537</v>
      </c>
      <c r="C15" s="306">
        <v>197954344</v>
      </c>
      <c r="D15" s="306">
        <v>0</v>
      </c>
      <c r="E15" s="306">
        <v>194204508</v>
      </c>
    </row>
    <row r="16" spans="1:5" ht="15.75" customHeight="1" x14ac:dyDescent="0.2">
      <c r="A16" s="285" t="s">
        <v>304</v>
      </c>
      <c r="B16" s="307" t="s">
        <v>479</v>
      </c>
      <c r="C16" s="308">
        <f>C14</f>
        <v>197954344</v>
      </c>
      <c r="D16" s="308">
        <v>0</v>
      </c>
      <c r="E16" s="308">
        <f>E14</f>
        <v>194204508</v>
      </c>
    </row>
    <row r="17" spans="1:5" ht="38.25" x14ac:dyDescent="0.2">
      <c r="A17" s="285" t="s">
        <v>305</v>
      </c>
      <c r="B17" s="307" t="s">
        <v>406</v>
      </c>
      <c r="C17" s="308">
        <f t="shared" ref="C17:D17" si="1">C6+C10+C13+C16</f>
        <v>791583919</v>
      </c>
      <c r="D17" s="308">
        <f t="shared" si="1"/>
        <v>0</v>
      </c>
      <c r="E17" s="308">
        <f>E6+E10+E13+E16</f>
        <v>781383784</v>
      </c>
    </row>
    <row r="18" spans="1:5" ht="16.5" customHeight="1" x14ac:dyDescent="0.2">
      <c r="A18" s="285" t="s">
        <v>306</v>
      </c>
      <c r="B18" s="305" t="s">
        <v>407</v>
      </c>
      <c r="C18" s="306">
        <v>49880</v>
      </c>
      <c r="D18" s="306">
        <v>0</v>
      </c>
      <c r="E18" s="306">
        <v>32475</v>
      </c>
    </row>
    <row r="19" spans="1:5" ht="14.25" customHeight="1" x14ac:dyDescent="0.2">
      <c r="A19" s="285" t="s">
        <v>307</v>
      </c>
      <c r="B19" s="307" t="s">
        <v>408</v>
      </c>
      <c r="C19" s="308">
        <f t="shared" ref="C19:D19" si="2">C18</f>
        <v>49880</v>
      </c>
      <c r="D19" s="308">
        <f t="shared" si="2"/>
        <v>0</v>
      </c>
      <c r="E19" s="308">
        <f>E18</f>
        <v>32475</v>
      </c>
    </row>
    <row r="20" spans="1:5" ht="15" customHeight="1" x14ac:dyDescent="0.2">
      <c r="A20" s="285" t="s">
        <v>308</v>
      </c>
      <c r="B20" s="305" t="s">
        <v>409</v>
      </c>
      <c r="C20" s="306">
        <v>93184665</v>
      </c>
      <c r="D20" s="306">
        <v>0</v>
      </c>
      <c r="E20" s="306">
        <v>92430842</v>
      </c>
    </row>
    <row r="21" spans="1:5" ht="15.75" customHeight="1" x14ac:dyDescent="0.2">
      <c r="A21" s="285" t="s">
        <v>309</v>
      </c>
      <c r="B21" s="307" t="s">
        <v>410</v>
      </c>
      <c r="C21" s="308">
        <f t="shared" ref="C21:D21" si="3">C20</f>
        <v>93184665</v>
      </c>
      <c r="D21" s="308">
        <f t="shared" si="3"/>
        <v>0</v>
      </c>
      <c r="E21" s="308">
        <f>E20</f>
        <v>92430842</v>
      </c>
    </row>
    <row r="22" spans="1:5" ht="16.5" customHeight="1" x14ac:dyDescent="0.2">
      <c r="A22" s="285" t="s">
        <v>310</v>
      </c>
      <c r="B22" s="307" t="s">
        <v>411</v>
      </c>
      <c r="C22" s="308">
        <f t="shared" ref="C22:D22" si="4">C21+C19</f>
        <v>93234545</v>
      </c>
      <c r="D22" s="308">
        <f t="shared" si="4"/>
        <v>0</v>
      </c>
      <c r="E22" s="308">
        <f>E21+E19</f>
        <v>92463317</v>
      </c>
    </row>
    <row r="23" spans="1:5" ht="25.5" x14ac:dyDescent="0.2">
      <c r="A23" s="285" t="s">
        <v>311</v>
      </c>
      <c r="B23" s="305" t="s">
        <v>412</v>
      </c>
      <c r="C23" s="306">
        <f>C24+C25+C26</f>
        <v>1240443</v>
      </c>
      <c r="D23" s="306">
        <f t="shared" ref="D23:E23" si="5">D24+D25+D26</f>
        <v>0</v>
      </c>
      <c r="E23" s="306">
        <f t="shared" si="5"/>
        <v>2407179</v>
      </c>
    </row>
    <row r="24" spans="1:5" ht="24.75" customHeight="1" x14ac:dyDescent="0.2">
      <c r="A24" s="285" t="s">
        <v>312</v>
      </c>
      <c r="B24" s="305" t="s">
        <v>413</v>
      </c>
      <c r="C24" s="306">
        <v>592303</v>
      </c>
      <c r="D24" s="306">
        <v>0</v>
      </c>
      <c r="E24" s="306">
        <v>609993</v>
      </c>
    </row>
    <row r="25" spans="1:5" ht="25.5" x14ac:dyDescent="0.2">
      <c r="A25" s="285" t="s">
        <v>313</v>
      </c>
      <c r="B25" s="305" t="s">
        <v>414</v>
      </c>
      <c r="C25" s="306">
        <v>494373</v>
      </c>
      <c r="D25" s="306">
        <v>0</v>
      </c>
      <c r="E25" s="306">
        <v>1649291</v>
      </c>
    </row>
    <row r="26" spans="1:5" ht="22.5" customHeight="1" x14ac:dyDescent="0.2">
      <c r="A26" s="285" t="s">
        <v>314</v>
      </c>
      <c r="B26" s="305" t="s">
        <v>415</v>
      </c>
      <c r="C26" s="306">
        <v>153767</v>
      </c>
      <c r="D26" s="306">
        <v>0</v>
      </c>
      <c r="E26" s="306">
        <v>147895</v>
      </c>
    </row>
    <row r="27" spans="1:5" ht="16.5" customHeight="1" x14ac:dyDescent="0.2">
      <c r="A27" s="285" t="s">
        <v>315</v>
      </c>
      <c r="B27" s="305" t="s">
        <v>416</v>
      </c>
      <c r="C27" s="306">
        <f>C28+C29+C30</f>
        <v>2191669</v>
      </c>
      <c r="D27" s="306">
        <f t="shared" ref="D27:E27" si="6">D28+D29+D30</f>
        <v>0</v>
      </c>
      <c r="E27" s="306">
        <f t="shared" si="6"/>
        <v>1493125</v>
      </c>
    </row>
    <row r="28" spans="1:5" ht="51" x14ac:dyDescent="0.2">
      <c r="A28" s="285" t="s">
        <v>316</v>
      </c>
      <c r="B28" s="305" t="s">
        <v>417</v>
      </c>
      <c r="C28" s="306">
        <v>1831550</v>
      </c>
      <c r="D28" s="306">
        <v>0</v>
      </c>
      <c r="E28" s="306">
        <v>1447101</v>
      </c>
    </row>
    <row r="29" spans="1:5" ht="16.5" customHeight="1" x14ac:dyDescent="0.2">
      <c r="A29" s="285" t="s">
        <v>317</v>
      </c>
      <c r="B29" s="305" t="s">
        <v>418</v>
      </c>
      <c r="C29" s="306">
        <v>336238</v>
      </c>
      <c r="D29" s="306">
        <v>0</v>
      </c>
      <c r="E29" s="306">
        <v>46024</v>
      </c>
    </row>
    <row r="30" spans="1:5" ht="16.5" customHeight="1" x14ac:dyDescent="0.2">
      <c r="A30" s="285" t="s">
        <v>318</v>
      </c>
      <c r="B30" s="305" t="s">
        <v>480</v>
      </c>
      <c r="C30" s="306">
        <v>23881</v>
      </c>
      <c r="D30" s="306">
        <v>0</v>
      </c>
      <c r="E30" s="306">
        <v>0</v>
      </c>
    </row>
    <row r="31" spans="1:5" ht="38.25" x14ac:dyDescent="0.2">
      <c r="A31" s="285" t="s">
        <v>319</v>
      </c>
      <c r="B31" s="305" t="s">
        <v>419</v>
      </c>
      <c r="C31" s="306">
        <v>150000</v>
      </c>
      <c r="D31" s="306">
        <v>0</v>
      </c>
      <c r="E31" s="306">
        <v>150000</v>
      </c>
    </row>
    <row r="32" spans="1:5" ht="38.25" x14ac:dyDescent="0.2">
      <c r="A32" s="285" t="s">
        <v>320</v>
      </c>
      <c r="B32" s="305" t="s">
        <v>420</v>
      </c>
      <c r="C32" s="306">
        <v>1043016</v>
      </c>
      <c r="D32" s="306">
        <v>0</v>
      </c>
      <c r="E32" s="306">
        <v>864250</v>
      </c>
    </row>
    <row r="33" spans="1:5" ht="22.5" customHeight="1" x14ac:dyDescent="0.2">
      <c r="A33" s="285" t="s">
        <v>321</v>
      </c>
      <c r="B33" s="307" t="s">
        <v>421</v>
      </c>
      <c r="C33" s="308">
        <v>5261307</v>
      </c>
      <c r="D33" s="308">
        <v>0</v>
      </c>
      <c r="E33" s="308">
        <f>E23+E27+E31+E32</f>
        <v>4914554</v>
      </c>
    </row>
    <row r="34" spans="1:5" ht="24" customHeight="1" x14ac:dyDescent="0.2">
      <c r="A34" s="285" t="s">
        <v>372</v>
      </c>
      <c r="B34" s="305" t="s">
        <v>482</v>
      </c>
      <c r="C34" s="306">
        <v>0</v>
      </c>
      <c r="D34" s="306">
        <v>0</v>
      </c>
      <c r="E34" s="306">
        <v>17649463</v>
      </c>
    </row>
    <row r="35" spans="1:5" ht="23.25" customHeight="1" x14ac:dyDescent="0.2">
      <c r="A35" s="285" t="s">
        <v>58</v>
      </c>
      <c r="B35" s="307" t="s">
        <v>481</v>
      </c>
      <c r="C35" s="308">
        <v>0</v>
      </c>
      <c r="D35" s="308">
        <v>0</v>
      </c>
      <c r="E35" s="308">
        <f>E34</f>
        <v>17649463</v>
      </c>
    </row>
    <row r="36" spans="1:5" ht="13.5" customHeight="1" x14ac:dyDescent="0.2">
      <c r="A36" s="285" t="s">
        <v>61</v>
      </c>
      <c r="B36" s="305" t="s">
        <v>422</v>
      </c>
      <c r="C36" s="306">
        <v>20000</v>
      </c>
      <c r="D36" s="306">
        <v>0</v>
      </c>
      <c r="E36" s="306">
        <v>60000</v>
      </c>
    </row>
    <row r="37" spans="1:5" ht="20.25" customHeight="1" x14ac:dyDescent="0.2">
      <c r="A37" s="285" t="s">
        <v>62</v>
      </c>
      <c r="B37" s="307" t="s">
        <v>423</v>
      </c>
      <c r="C37" s="308">
        <v>20000</v>
      </c>
      <c r="D37" s="308">
        <v>0</v>
      </c>
      <c r="E37" s="308">
        <f>E36</f>
        <v>60000</v>
      </c>
    </row>
    <row r="38" spans="1:5" ht="15" customHeight="1" x14ac:dyDescent="0.2">
      <c r="A38" s="285" t="s">
        <v>488</v>
      </c>
      <c r="B38" s="307" t="s">
        <v>424</v>
      </c>
      <c r="C38" s="308">
        <v>5281307</v>
      </c>
      <c r="D38" s="308">
        <v>0</v>
      </c>
      <c r="E38" s="308">
        <f>E33+E35+E37</f>
        <v>22624017</v>
      </c>
    </row>
    <row r="39" spans="1:5" ht="15.75" customHeight="1" x14ac:dyDescent="0.2">
      <c r="A39" s="285" t="s">
        <v>489</v>
      </c>
      <c r="B39" s="305" t="s">
        <v>483</v>
      </c>
      <c r="C39" s="306">
        <v>0</v>
      </c>
      <c r="D39" s="306">
        <v>0</v>
      </c>
      <c r="E39" s="306">
        <v>233310</v>
      </c>
    </row>
    <row r="40" spans="1:5" ht="15.75" customHeight="1" x14ac:dyDescent="0.2">
      <c r="A40" s="285" t="s">
        <v>490</v>
      </c>
      <c r="B40" s="307" t="s">
        <v>425</v>
      </c>
      <c r="C40" s="308">
        <v>0</v>
      </c>
      <c r="D40" s="308">
        <v>0</v>
      </c>
      <c r="E40" s="308">
        <f>E39</f>
        <v>233310</v>
      </c>
    </row>
    <row r="41" spans="1:5" ht="16.5" customHeight="1" x14ac:dyDescent="0.2">
      <c r="A41" s="285" t="s">
        <v>491</v>
      </c>
      <c r="B41" s="307" t="s">
        <v>426</v>
      </c>
      <c r="C41" s="308">
        <v>0</v>
      </c>
      <c r="D41" s="308">
        <v>0</v>
      </c>
      <c r="E41" s="308">
        <f>E40</f>
        <v>233310</v>
      </c>
    </row>
    <row r="42" spans="1:5" ht="15.75" customHeight="1" x14ac:dyDescent="0.2">
      <c r="A42" s="285" t="s">
        <v>492</v>
      </c>
      <c r="B42" s="307" t="s">
        <v>427</v>
      </c>
      <c r="C42" s="308">
        <v>861493219</v>
      </c>
      <c r="D42" s="308">
        <v>0</v>
      </c>
      <c r="E42" s="308">
        <f>E17+E22+E38+E41</f>
        <v>896704428</v>
      </c>
    </row>
    <row r="43" spans="1:5" ht="16.5" customHeight="1" x14ac:dyDescent="0.2">
      <c r="A43" s="285" t="s">
        <v>493</v>
      </c>
      <c r="B43" s="305" t="s">
        <v>428</v>
      </c>
      <c r="C43" s="306">
        <v>1018274751</v>
      </c>
      <c r="D43" s="306">
        <v>0</v>
      </c>
      <c r="E43" s="306">
        <v>1018274751</v>
      </c>
    </row>
    <row r="44" spans="1:5" ht="14.25" customHeight="1" x14ac:dyDescent="0.2">
      <c r="A44" s="285" t="s">
        <v>494</v>
      </c>
      <c r="B44" s="305" t="s">
        <v>429</v>
      </c>
      <c r="C44" s="306">
        <v>71605837</v>
      </c>
      <c r="D44" s="306">
        <v>0</v>
      </c>
      <c r="E44" s="306">
        <v>71605837</v>
      </c>
    </row>
    <row r="45" spans="1:5" ht="24" customHeight="1" x14ac:dyDescent="0.2">
      <c r="A45" s="285" t="s">
        <v>495</v>
      </c>
      <c r="B45" s="305" t="s">
        <v>430</v>
      </c>
      <c r="C45" s="306">
        <v>14529860</v>
      </c>
      <c r="D45" s="306">
        <v>0</v>
      </c>
      <c r="E45" s="306">
        <v>14529860</v>
      </c>
    </row>
    <row r="46" spans="1:5" ht="28.5" customHeight="1" x14ac:dyDescent="0.2">
      <c r="A46" s="285" t="s">
        <v>496</v>
      </c>
      <c r="B46" s="307" t="s">
        <v>431</v>
      </c>
      <c r="C46" s="308">
        <v>14529860</v>
      </c>
      <c r="D46" s="308">
        <v>0</v>
      </c>
      <c r="E46" s="308">
        <f>E45</f>
        <v>14529860</v>
      </c>
    </row>
    <row r="47" spans="1:5" ht="16.5" customHeight="1" x14ac:dyDescent="0.2">
      <c r="A47" s="285" t="s">
        <v>497</v>
      </c>
      <c r="B47" s="305" t="s">
        <v>432</v>
      </c>
      <c r="C47" s="306">
        <v>-260257076</v>
      </c>
      <c r="D47" s="306">
        <v>0</v>
      </c>
      <c r="E47" s="306">
        <v>-250603980</v>
      </c>
    </row>
    <row r="48" spans="1:5" ht="13.5" customHeight="1" x14ac:dyDescent="0.2">
      <c r="A48" s="285" t="s">
        <v>498</v>
      </c>
      <c r="B48" s="305" t="s">
        <v>433</v>
      </c>
      <c r="C48" s="306">
        <v>9653096</v>
      </c>
      <c r="D48" s="306">
        <v>0</v>
      </c>
      <c r="E48" s="306">
        <v>-2672717</v>
      </c>
    </row>
    <row r="49" spans="1:5" ht="15" customHeight="1" x14ac:dyDescent="0.2">
      <c r="A49" s="285" t="s">
        <v>499</v>
      </c>
      <c r="B49" s="307" t="s">
        <v>434</v>
      </c>
      <c r="C49" s="308">
        <v>853806468</v>
      </c>
      <c r="D49" s="308">
        <v>0</v>
      </c>
      <c r="E49" s="308">
        <v>851133751</v>
      </c>
    </row>
    <row r="50" spans="1:5" ht="16.5" customHeight="1" x14ac:dyDescent="0.2">
      <c r="A50" s="285" t="s">
        <v>500</v>
      </c>
      <c r="B50" s="305" t="s">
        <v>435</v>
      </c>
      <c r="C50" s="306">
        <v>172488</v>
      </c>
      <c r="D50" s="306">
        <v>0</v>
      </c>
      <c r="E50" s="306">
        <v>0</v>
      </c>
    </row>
    <row r="51" spans="1:5" ht="28.5" customHeight="1" x14ac:dyDescent="0.2">
      <c r="A51" s="285" t="s">
        <v>501</v>
      </c>
      <c r="B51" s="305" t="s">
        <v>436</v>
      </c>
      <c r="C51" s="306">
        <v>154637</v>
      </c>
      <c r="D51" s="306">
        <v>0</v>
      </c>
      <c r="E51" s="306">
        <v>0</v>
      </c>
    </row>
    <row r="52" spans="1:5" ht="21" customHeight="1" x14ac:dyDescent="0.2">
      <c r="A52" s="285" t="s">
        <v>502</v>
      </c>
      <c r="B52" s="307" t="s">
        <v>437</v>
      </c>
      <c r="C52" s="308">
        <v>327125</v>
      </c>
      <c r="D52" s="308">
        <v>0</v>
      </c>
      <c r="E52" s="308">
        <v>0</v>
      </c>
    </row>
    <row r="53" spans="1:5" ht="23.25" customHeight="1" x14ac:dyDescent="0.2">
      <c r="A53" s="285" t="s">
        <v>503</v>
      </c>
      <c r="B53" s="305" t="s">
        <v>438</v>
      </c>
      <c r="C53" s="306">
        <v>2672575</v>
      </c>
      <c r="D53" s="306">
        <v>0</v>
      </c>
      <c r="E53" s="306">
        <v>104186</v>
      </c>
    </row>
    <row r="54" spans="1:5" ht="23.25" customHeight="1" x14ac:dyDescent="0.2">
      <c r="A54" s="285" t="s">
        <v>504</v>
      </c>
      <c r="B54" s="305" t="s">
        <v>484</v>
      </c>
      <c r="C54" s="306">
        <v>0</v>
      </c>
      <c r="D54" s="306">
        <v>0</v>
      </c>
      <c r="E54" s="306">
        <v>17155</v>
      </c>
    </row>
    <row r="55" spans="1:5" ht="29.25" customHeight="1" x14ac:dyDescent="0.2">
      <c r="A55" s="285" t="s">
        <v>505</v>
      </c>
      <c r="B55" s="305" t="s">
        <v>439</v>
      </c>
      <c r="C55" s="306">
        <v>1483684</v>
      </c>
      <c r="D55" s="306">
        <v>0</v>
      </c>
      <c r="E55" s="306">
        <v>1350227</v>
      </c>
    </row>
    <row r="56" spans="1:5" ht="30" customHeight="1" x14ac:dyDescent="0.2">
      <c r="A56" s="285" t="s">
        <v>506</v>
      </c>
      <c r="B56" s="305" t="s">
        <v>440</v>
      </c>
      <c r="C56" s="306">
        <v>1483684</v>
      </c>
      <c r="D56" s="306">
        <v>0</v>
      </c>
      <c r="E56" s="306">
        <v>1350227</v>
      </c>
    </row>
    <row r="57" spans="1:5" ht="27.75" customHeight="1" x14ac:dyDescent="0.2">
      <c r="A57" s="285" t="s">
        <v>507</v>
      </c>
      <c r="B57" s="307" t="s">
        <v>441</v>
      </c>
      <c r="C57" s="308">
        <v>4156259</v>
      </c>
      <c r="D57" s="308">
        <v>0</v>
      </c>
      <c r="E57" s="308">
        <f>E53+E54+E55</f>
        <v>1471568</v>
      </c>
    </row>
    <row r="58" spans="1:5" ht="15" customHeight="1" x14ac:dyDescent="0.2">
      <c r="A58" s="285" t="s">
        <v>508</v>
      </c>
      <c r="B58" s="305" t="s">
        <v>442</v>
      </c>
      <c r="C58" s="306">
        <v>1750043</v>
      </c>
      <c r="D58" s="306">
        <v>0</v>
      </c>
      <c r="E58" s="306">
        <v>1469422</v>
      </c>
    </row>
    <row r="59" spans="1:5" ht="18" customHeight="1" x14ac:dyDescent="0.2">
      <c r="A59" s="285" t="s">
        <v>509</v>
      </c>
      <c r="B59" s="305" t="s">
        <v>443</v>
      </c>
      <c r="C59" s="306">
        <v>8720</v>
      </c>
      <c r="D59" s="306">
        <v>0</v>
      </c>
      <c r="E59" s="306">
        <v>17694</v>
      </c>
    </row>
    <row r="60" spans="1:5" ht="23.25" customHeight="1" x14ac:dyDescent="0.2">
      <c r="A60" s="285" t="s">
        <v>510</v>
      </c>
      <c r="B60" s="307" t="s">
        <v>444</v>
      </c>
      <c r="C60" s="308">
        <v>1758763</v>
      </c>
      <c r="D60" s="308">
        <v>0</v>
      </c>
      <c r="E60" s="308">
        <f>E58+E59</f>
        <v>1487116</v>
      </c>
    </row>
    <row r="61" spans="1:5" ht="14.25" customHeight="1" x14ac:dyDescent="0.2">
      <c r="A61" s="285" t="s">
        <v>511</v>
      </c>
      <c r="B61" s="307" t="s">
        <v>445</v>
      </c>
      <c r="C61" s="308">
        <v>6242147</v>
      </c>
      <c r="D61" s="308">
        <v>0</v>
      </c>
      <c r="E61" s="308">
        <f>E57+E60</f>
        <v>2958684</v>
      </c>
    </row>
    <row r="62" spans="1:5" ht="17.25" customHeight="1" x14ac:dyDescent="0.2">
      <c r="A62" s="285" t="s">
        <v>512</v>
      </c>
      <c r="B62" s="305" t="s">
        <v>446</v>
      </c>
      <c r="C62" s="306">
        <v>1444604</v>
      </c>
      <c r="D62" s="306">
        <v>0</v>
      </c>
      <c r="E62" s="306">
        <v>2766169</v>
      </c>
    </row>
    <row r="63" spans="1:5" ht="17.25" customHeight="1" x14ac:dyDescent="0.2">
      <c r="A63" s="285" t="s">
        <v>513</v>
      </c>
      <c r="B63" s="305" t="s">
        <v>485</v>
      </c>
      <c r="C63" s="306">
        <v>0</v>
      </c>
      <c r="D63" s="306">
        <v>0</v>
      </c>
      <c r="E63" s="306">
        <v>50348995</v>
      </c>
    </row>
    <row r="64" spans="1:5" ht="21" customHeight="1" x14ac:dyDescent="0.2">
      <c r="A64" s="285" t="s">
        <v>514</v>
      </c>
      <c r="B64" s="307" t="s">
        <v>447</v>
      </c>
      <c r="C64" s="308">
        <v>1444604</v>
      </c>
      <c r="D64" s="308">
        <v>0</v>
      </c>
      <c r="E64" s="308">
        <f>E62+E63</f>
        <v>53115164</v>
      </c>
    </row>
    <row r="65" spans="1:5" ht="16.5" customHeight="1" x14ac:dyDescent="0.2">
      <c r="A65" s="285" t="s">
        <v>515</v>
      </c>
      <c r="B65" s="307" t="s">
        <v>448</v>
      </c>
      <c r="C65" s="308">
        <v>861493219</v>
      </c>
      <c r="D65" s="308">
        <v>0</v>
      </c>
      <c r="E65" s="308">
        <f>E49+E61+E64</f>
        <v>907207599</v>
      </c>
    </row>
  </sheetData>
  <mergeCells count="1">
    <mergeCell ref="A1:E1"/>
  </mergeCells>
  <phoneticPr fontId="24" type="noConversion"/>
  <pageMargins left="0.7" right="0.7" top="0.75" bottom="0.75" header="0.3" footer="0.3"/>
  <pageSetup paperSize="8" orientation="portrait" r:id="rId1"/>
  <headerFooter>
    <oddHeader xml:space="preserve">&amp;R&amp;"Times New Roman CE,Félkövér dőlt"&amp;11 2.  tájékoztató tábla a   /2019 (   ) önkormányzati rendelethez&amp;"Times New Roman CE,Normál"&amp;10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"/>
  <sheetViews>
    <sheetView zoomScaleNormal="100" workbookViewId="0">
      <selection activeCell="C10" sqref="C10"/>
    </sheetView>
  </sheetViews>
  <sheetFormatPr defaultRowHeight="12.75" x14ac:dyDescent="0.2"/>
  <cols>
    <col min="1" max="1" width="6.83203125" customWidth="1"/>
    <col min="2" max="2" width="51" customWidth="1"/>
    <col min="3" max="3" width="24.33203125" customWidth="1"/>
    <col min="4" max="4" width="19.33203125" customWidth="1"/>
  </cols>
  <sheetData>
    <row r="1" spans="1:3" ht="34.5" customHeight="1" x14ac:dyDescent="0.2">
      <c r="A1" s="341" t="s">
        <v>535</v>
      </c>
      <c r="B1" s="342"/>
      <c r="C1" s="342"/>
    </row>
    <row r="2" spans="1:3" ht="20.25" customHeight="1" x14ac:dyDescent="0.2">
      <c r="A2" s="304"/>
      <c r="B2" s="343" t="s">
        <v>536</v>
      </c>
      <c r="C2" s="344"/>
    </row>
    <row r="3" spans="1:3" ht="15.75" x14ac:dyDescent="0.2">
      <c r="A3" s="297"/>
      <c r="B3" s="297" t="s">
        <v>334</v>
      </c>
      <c r="C3" s="297" t="s">
        <v>449</v>
      </c>
    </row>
    <row r="4" spans="1:3" ht="14.25" customHeight="1" x14ac:dyDescent="0.2">
      <c r="A4" s="297"/>
      <c r="B4" s="297"/>
      <c r="C4" s="297"/>
    </row>
    <row r="5" spans="1:3" ht="29.25" customHeight="1" x14ac:dyDescent="0.2">
      <c r="A5" s="298">
        <v>1</v>
      </c>
      <c r="B5" s="299" t="s">
        <v>450</v>
      </c>
      <c r="C5" s="300">
        <v>124737606</v>
      </c>
    </row>
    <row r="6" spans="1:3" ht="25.5" customHeight="1" x14ac:dyDescent="0.2">
      <c r="A6" s="298">
        <v>2</v>
      </c>
      <c r="B6" s="299" t="s">
        <v>451</v>
      </c>
      <c r="C6" s="300">
        <v>125655640</v>
      </c>
    </row>
    <row r="7" spans="1:3" ht="32.25" customHeight="1" x14ac:dyDescent="0.2">
      <c r="A7" s="301">
        <v>3</v>
      </c>
      <c r="B7" s="302" t="s">
        <v>452</v>
      </c>
      <c r="C7" s="303">
        <f>C5-C6</f>
        <v>-918034</v>
      </c>
    </row>
    <row r="8" spans="1:3" ht="29.25" customHeight="1" x14ac:dyDescent="0.2">
      <c r="A8" s="298">
        <v>4</v>
      </c>
      <c r="B8" s="299" t="s">
        <v>453</v>
      </c>
      <c r="C8" s="300">
        <v>81574860</v>
      </c>
    </row>
    <row r="9" spans="1:3" ht="26.25" customHeight="1" x14ac:dyDescent="0.2">
      <c r="A9" s="298">
        <v>5</v>
      </c>
      <c r="B9" s="299" t="s">
        <v>454</v>
      </c>
      <c r="C9" s="300">
        <v>2658817</v>
      </c>
    </row>
    <row r="10" spans="1:3" ht="42" customHeight="1" x14ac:dyDescent="0.2">
      <c r="A10" s="301">
        <v>6</v>
      </c>
      <c r="B10" s="302" t="s">
        <v>455</v>
      </c>
      <c r="C10" s="303">
        <f>C8-C9</f>
        <v>78916043</v>
      </c>
    </row>
    <row r="11" spans="1:3" ht="32.25" customHeight="1" x14ac:dyDescent="0.2">
      <c r="A11" s="301">
        <v>7</v>
      </c>
      <c r="B11" s="302" t="s">
        <v>456</v>
      </c>
      <c r="C11" s="303">
        <f>C7+C10</f>
        <v>77998009</v>
      </c>
    </row>
    <row r="12" spans="1:3" ht="24.75" customHeight="1" x14ac:dyDescent="0.2">
      <c r="A12" s="301">
        <v>8</v>
      </c>
      <c r="B12" s="302" t="s">
        <v>457</v>
      </c>
      <c r="C12" s="303">
        <f>C11</f>
        <v>77998009</v>
      </c>
    </row>
    <row r="13" spans="1:3" ht="24.75" customHeight="1" x14ac:dyDescent="0.2">
      <c r="A13" s="301">
        <v>9</v>
      </c>
      <c r="B13" s="302" t="s">
        <v>459</v>
      </c>
      <c r="C13" s="303">
        <v>0</v>
      </c>
    </row>
    <row r="14" spans="1:3" ht="30" customHeight="1" x14ac:dyDescent="0.2">
      <c r="A14" s="301">
        <v>10</v>
      </c>
      <c r="B14" s="302" t="s">
        <v>458</v>
      </c>
      <c r="C14" s="303">
        <f>C12</f>
        <v>77998009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 r:id="rId1"/>
  <headerFooter>
    <oddHeader xml:space="preserve">&amp;R&amp;"Times New Roman CE,Félkövér dőlt"&amp;12 3. tájékoztató tábla a     /2018 (    ) önkormányzati rendelethez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51D3-E6F5-4BD5-852E-D6A9E8638BB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62"/>
  <sheetViews>
    <sheetView view="pageLayout" topLeftCell="A112" zoomScaleNormal="130" zoomScaleSheetLayoutView="100" workbookViewId="0">
      <selection activeCell="C98" sqref="C98:E108"/>
    </sheetView>
  </sheetViews>
  <sheetFormatPr defaultRowHeight="15.75" x14ac:dyDescent="0.25"/>
  <cols>
    <col min="1" max="1" width="9.5" style="125" customWidth="1"/>
    <col min="2" max="2" width="60.83203125" style="125" customWidth="1"/>
    <col min="3" max="5" width="15.83203125" style="126" customWidth="1"/>
    <col min="6" max="16384" width="9.33203125" style="136"/>
  </cols>
  <sheetData>
    <row r="1" spans="1:5" ht="15.95" customHeight="1" x14ac:dyDescent="0.25">
      <c r="A1" s="312" t="s">
        <v>291</v>
      </c>
      <c r="B1" s="312"/>
      <c r="C1" s="312"/>
      <c r="D1" s="312"/>
      <c r="E1" s="312"/>
    </row>
    <row r="2" spans="1:5" ht="15.95" customHeight="1" thickBot="1" x14ac:dyDescent="0.3">
      <c r="A2" s="26" t="s">
        <v>377</v>
      </c>
      <c r="B2" s="26"/>
      <c r="C2" s="123"/>
      <c r="D2" s="123"/>
      <c r="E2" s="123" t="s">
        <v>386</v>
      </c>
    </row>
    <row r="3" spans="1:5" ht="15.95" customHeight="1" x14ac:dyDescent="0.25">
      <c r="A3" s="313" t="s">
        <v>341</v>
      </c>
      <c r="B3" s="315" t="s">
        <v>292</v>
      </c>
      <c r="C3" s="317" t="str">
        <f>+'1.1.sz.mell.'!C3:E3</f>
        <v>2018. évi</v>
      </c>
      <c r="D3" s="317"/>
      <c r="E3" s="318"/>
    </row>
    <row r="4" spans="1:5" ht="38.1" customHeight="1" thickBot="1" x14ac:dyDescent="0.3">
      <c r="A4" s="314"/>
      <c r="B4" s="316"/>
      <c r="C4" s="28" t="s">
        <v>55</v>
      </c>
      <c r="D4" s="28" t="s">
        <v>56</v>
      </c>
      <c r="E4" s="29" t="s">
        <v>57</v>
      </c>
    </row>
    <row r="5" spans="1:5" s="137" customFormat="1" ht="12" customHeight="1" thickBot="1" x14ac:dyDescent="0.25">
      <c r="A5" s="101" t="s">
        <v>179</v>
      </c>
      <c r="B5" s="102" t="s">
        <v>180</v>
      </c>
      <c r="C5" s="102" t="s">
        <v>181</v>
      </c>
      <c r="D5" s="102" t="s">
        <v>182</v>
      </c>
      <c r="E5" s="150" t="s">
        <v>183</v>
      </c>
    </row>
    <row r="6" spans="1:5" s="138" customFormat="1" ht="12" customHeight="1" thickBot="1" x14ac:dyDescent="0.25">
      <c r="A6" s="96" t="s">
        <v>293</v>
      </c>
      <c r="B6" s="97" t="s">
        <v>63</v>
      </c>
      <c r="C6" s="128">
        <f>SUM(C7:C11)</f>
        <v>42443340</v>
      </c>
      <c r="D6" s="128">
        <f>SUM(D7:D12)</f>
        <v>54590683</v>
      </c>
      <c r="E6" s="128">
        <f>SUM(E7:E12)</f>
        <v>54590673</v>
      </c>
    </row>
    <row r="7" spans="1:5" s="138" customFormat="1" ht="12" customHeight="1" x14ac:dyDescent="0.2">
      <c r="A7" s="91" t="s">
        <v>353</v>
      </c>
      <c r="B7" s="139" t="s">
        <v>64</v>
      </c>
      <c r="C7" s="130">
        <v>5007228</v>
      </c>
      <c r="D7" s="130">
        <v>5023088</v>
      </c>
      <c r="E7" s="113">
        <v>5023088</v>
      </c>
    </row>
    <row r="8" spans="1:5" s="138" customFormat="1" ht="12" customHeight="1" x14ac:dyDescent="0.2">
      <c r="A8" s="90" t="s">
        <v>354</v>
      </c>
      <c r="B8" s="140" t="s">
        <v>65</v>
      </c>
      <c r="C8" s="129">
        <v>26795867</v>
      </c>
      <c r="D8" s="129">
        <v>25794467</v>
      </c>
      <c r="E8" s="112">
        <v>25794467</v>
      </c>
    </row>
    <row r="9" spans="1:5" s="138" customFormat="1" ht="12" customHeight="1" x14ac:dyDescent="0.2">
      <c r="A9" s="90" t="s">
        <v>355</v>
      </c>
      <c r="B9" s="140" t="s">
        <v>66</v>
      </c>
      <c r="C9" s="129">
        <v>8840245</v>
      </c>
      <c r="D9" s="129">
        <v>8060684</v>
      </c>
      <c r="E9" s="112">
        <v>8060684</v>
      </c>
    </row>
    <row r="10" spans="1:5" s="138" customFormat="1" ht="12" customHeight="1" x14ac:dyDescent="0.2">
      <c r="A10" s="90" t="s">
        <v>356</v>
      </c>
      <c r="B10" s="140" t="s">
        <v>67</v>
      </c>
      <c r="C10" s="129">
        <v>1800000</v>
      </c>
      <c r="D10" s="129">
        <v>1800000</v>
      </c>
      <c r="E10" s="112">
        <v>1800000</v>
      </c>
    </row>
    <row r="11" spans="1:5" s="138" customFormat="1" ht="12" customHeight="1" x14ac:dyDescent="0.2">
      <c r="A11" s="90" t="s">
        <v>374</v>
      </c>
      <c r="B11" s="140" t="s">
        <v>384</v>
      </c>
      <c r="C11" s="129"/>
      <c r="D11" s="129">
        <v>13257030</v>
      </c>
      <c r="E11" s="112">
        <v>13257020</v>
      </c>
    </row>
    <row r="12" spans="1:5" s="138" customFormat="1" ht="12" customHeight="1" thickBot="1" x14ac:dyDescent="0.25">
      <c r="A12" s="89" t="s">
        <v>357</v>
      </c>
      <c r="B12" s="280" t="s">
        <v>388</v>
      </c>
      <c r="C12" s="275"/>
      <c r="D12" s="279">
        <v>655414</v>
      </c>
      <c r="E12" s="278">
        <v>655414</v>
      </c>
    </row>
    <row r="13" spans="1:5" s="138" customFormat="1" ht="12" customHeight="1" thickBot="1" x14ac:dyDescent="0.25">
      <c r="A13" s="96" t="s">
        <v>294</v>
      </c>
      <c r="B13" s="118" t="s">
        <v>70</v>
      </c>
      <c r="C13" s="128">
        <f>SUM(C14:C18)</f>
        <v>9659046</v>
      </c>
      <c r="D13" s="128">
        <f>SUM(D14:D18)</f>
        <v>10006546</v>
      </c>
      <c r="E13" s="111">
        <f>SUM(E14:E18)</f>
        <v>8516949</v>
      </c>
    </row>
    <row r="14" spans="1:5" s="138" customFormat="1" ht="12" customHeight="1" x14ac:dyDescent="0.2">
      <c r="A14" s="91" t="s">
        <v>359</v>
      </c>
      <c r="B14" s="139" t="s">
        <v>71</v>
      </c>
      <c r="C14" s="130"/>
      <c r="D14" s="130"/>
      <c r="E14" s="113"/>
    </row>
    <row r="15" spans="1:5" s="138" customFormat="1" ht="12" customHeight="1" x14ac:dyDescent="0.2">
      <c r="A15" s="90" t="s">
        <v>360</v>
      </c>
      <c r="B15" s="140" t="s">
        <v>72</v>
      </c>
      <c r="C15" s="129"/>
      <c r="D15" s="129"/>
      <c r="E15" s="112"/>
    </row>
    <row r="16" spans="1:5" s="138" customFormat="1" ht="12" customHeight="1" x14ac:dyDescent="0.2">
      <c r="A16" s="90" t="s">
        <v>361</v>
      </c>
      <c r="B16" s="140" t="s">
        <v>73</v>
      </c>
      <c r="C16" s="129"/>
      <c r="D16" s="129"/>
      <c r="E16" s="112"/>
    </row>
    <row r="17" spans="1:5" s="138" customFormat="1" ht="12" customHeight="1" x14ac:dyDescent="0.2">
      <c r="A17" s="90" t="s">
        <v>362</v>
      </c>
      <c r="B17" s="140" t="s">
        <v>74</v>
      </c>
      <c r="C17" s="129"/>
      <c r="D17" s="129"/>
      <c r="E17" s="112"/>
    </row>
    <row r="18" spans="1:5" s="138" customFormat="1" ht="12" customHeight="1" x14ac:dyDescent="0.2">
      <c r="A18" s="90" t="s">
        <v>363</v>
      </c>
      <c r="B18" s="140" t="s">
        <v>75</v>
      </c>
      <c r="C18" s="129">
        <v>9659046</v>
      </c>
      <c r="D18" s="129">
        <v>10006546</v>
      </c>
      <c r="E18" s="112">
        <v>8516949</v>
      </c>
    </row>
    <row r="19" spans="1:5" s="138" customFormat="1" ht="12" customHeight="1" thickBot="1" x14ac:dyDescent="0.25">
      <c r="A19" s="92" t="s">
        <v>369</v>
      </c>
      <c r="B19" s="141" t="s">
        <v>76</v>
      </c>
      <c r="C19" s="131"/>
      <c r="D19" s="131"/>
      <c r="E19" s="114"/>
    </row>
    <row r="20" spans="1:5" s="138" customFormat="1" ht="12" customHeight="1" thickBot="1" x14ac:dyDescent="0.25">
      <c r="A20" s="96" t="s">
        <v>295</v>
      </c>
      <c r="B20" s="97" t="s">
        <v>77</v>
      </c>
      <c r="C20" s="128">
        <f>SUM(C21:C25)</f>
        <v>0</v>
      </c>
      <c r="D20" s="128">
        <f>SUM(D21:D25)</f>
        <v>161000</v>
      </c>
      <c r="E20" s="111">
        <f>SUM(E21:E25)</f>
        <v>161000</v>
      </c>
    </row>
    <row r="21" spans="1:5" s="138" customFormat="1" ht="12" customHeight="1" x14ac:dyDescent="0.2">
      <c r="A21" s="91" t="s">
        <v>342</v>
      </c>
      <c r="B21" s="139" t="s">
        <v>78</v>
      </c>
      <c r="C21" s="130"/>
      <c r="D21" s="130">
        <v>161000</v>
      </c>
      <c r="E21" s="113">
        <v>161000</v>
      </c>
    </row>
    <row r="22" spans="1:5" s="138" customFormat="1" ht="12" customHeight="1" x14ac:dyDescent="0.2">
      <c r="A22" s="90" t="s">
        <v>343</v>
      </c>
      <c r="B22" s="140" t="s">
        <v>79</v>
      </c>
      <c r="C22" s="129"/>
      <c r="D22" s="129"/>
      <c r="E22" s="112"/>
    </row>
    <row r="23" spans="1:5" s="138" customFormat="1" ht="12" customHeight="1" x14ac:dyDescent="0.2">
      <c r="A23" s="90" t="s">
        <v>344</v>
      </c>
      <c r="B23" s="140" t="s">
        <v>80</v>
      </c>
      <c r="C23" s="129"/>
      <c r="D23" s="129"/>
      <c r="E23" s="112"/>
    </row>
    <row r="24" spans="1:5" s="138" customFormat="1" ht="12" customHeight="1" x14ac:dyDescent="0.2">
      <c r="A24" s="90" t="s">
        <v>345</v>
      </c>
      <c r="B24" s="140" t="s">
        <v>81</v>
      </c>
      <c r="C24" s="129"/>
      <c r="D24" s="129"/>
      <c r="E24" s="112"/>
    </row>
    <row r="25" spans="1:5" s="138" customFormat="1" ht="12" customHeight="1" x14ac:dyDescent="0.2">
      <c r="A25" s="90" t="s">
        <v>3</v>
      </c>
      <c r="B25" s="140" t="s">
        <v>82</v>
      </c>
      <c r="C25" s="129"/>
      <c r="D25" s="129"/>
      <c r="E25" s="112"/>
    </row>
    <row r="26" spans="1:5" s="138" customFormat="1" ht="12" customHeight="1" thickBot="1" x14ac:dyDescent="0.25">
      <c r="A26" s="92" t="s">
        <v>4</v>
      </c>
      <c r="B26" s="141" t="s">
        <v>83</v>
      </c>
      <c r="C26" s="131"/>
      <c r="D26" s="131"/>
      <c r="E26" s="114"/>
    </row>
    <row r="27" spans="1:5" s="138" customFormat="1" ht="12" customHeight="1" thickBot="1" x14ac:dyDescent="0.25">
      <c r="A27" s="96" t="s">
        <v>5</v>
      </c>
      <c r="B27" s="97" t="s">
        <v>84</v>
      </c>
      <c r="C27" s="134">
        <f>C31+C29+C34</f>
        <v>45480000</v>
      </c>
      <c r="D27" s="134">
        <f t="shared" ref="D27:E27" si="0">D31+D29+D34</f>
        <v>51150000</v>
      </c>
      <c r="E27" s="134">
        <f t="shared" si="0"/>
        <v>51141911</v>
      </c>
    </row>
    <row r="28" spans="1:5" s="138" customFormat="1" ht="12" customHeight="1" x14ac:dyDescent="0.2">
      <c r="A28" s="91" t="s">
        <v>85</v>
      </c>
      <c r="B28" s="139" t="s">
        <v>86</v>
      </c>
      <c r="C28" s="149">
        <f>C29+C31</f>
        <v>45400000</v>
      </c>
      <c r="D28" s="149">
        <f t="shared" ref="D28:E28" si="1">+D29+D31</f>
        <v>51010000</v>
      </c>
      <c r="E28" s="149">
        <f t="shared" si="1"/>
        <v>51002442</v>
      </c>
    </row>
    <row r="29" spans="1:5" s="138" customFormat="1" ht="12" customHeight="1" x14ac:dyDescent="0.2">
      <c r="A29" s="90" t="s">
        <v>87</v>
      </c>
      <c r="B29" s="140" t="s">
        <v>88</v>
      </c>
      <c r="C29" s="129">
        <v>6700000</v>
      </c>
      <c r="D29" s="129">
        <v>7220000</v>
      </c>
      <c r="E29" s="112">
        <v>7218283</v>
      </c>
    </row>
    <row r="30" spans="1:5" s="138" customFormat="1" ht="12" customHeight="1" x14ac:dyDescent="0.2">
      <c r="A30" s="90" t="s">
        <v>460</v>
      </c>
      <c r="B30" s="140" t="s">
        <v>463</v>
      </c>
      <c r="C30" s="129">
        <v>36500000</v>
      </c>
      <c r="D30" s="129">
        <v>41150000</v>
      </c>
      <c r="E30" s="112">
        <v>41146562</v>
      </c>
    </row>
    <row r="31" spans="1:5" s="138" customFormat="1" ht="12" customHeight="1" x14ac:dyDescent="0.2">
      <c r="A31" s="90" t="s">
        <v>461</v>
      </c>
      <c r="B31" s="140" t="s">
        <v>90</v>
      </c>
      <c r="C31" s="129">
        <f>C30+C32+C33</f>
        <v>38700000</v>
      </c>
      <c r="D31" s="129">
        <f t="shared" ref="D31:E31" si="2">D30+D32+D33</f>
        <v>43790000</v>
      </c>
      <c r="E31" s="129">
        <f t="shared" si="2"/>
        <v>43784159</v>
      </c>
    </row>
    <row r="32" spans="1:5" s="138" customFormat="1" ht="12" customHeight="1" x14ac:dyDescent="0.2">
      <c r="A32" s="90" t="s">
        <v>91</v>
      </c>
      <c r="B32" s="140" t="s">
        <v>92</v>
      </c>
      <c r="C32" s="129">
        <v>2200000</v>
      </c>
      <c r="D32" s="129">
        <v>2640000</v>
      </c>
      <c r="E32" s="112">
        <v>2637597</v>
      </c>
    </row>
    <row r="33" spans="1:5" s="138" customFormat="1" ht="12" customHeight="1" x14ac:dyDescent="0.2">
      <c r="A33" s="90" t="s">
        <v>93</v>
      </c>
      <c r="B33" s="140" t="s">
        <v>94</v>
      </c>
      <c r="C33" s="129"/>
      <c r="D33" s="129"/>
      <c r="E33" s="112"/>
    </row>
    <row r="34" spans="1:5" s="138" customFormat="1" ht="12" customHeight="1" thickBot="1" x14ac:dyDescent="0.25">
      <c r="A34" s="92" t="s">
        <v>95</v>
      </c>
      <c r="B34" s="141" t="s">
        <v>96</v>
      </c>
      <c r="C34" s="131">
        <v>80000</v>
      </c>
      <c r="D34" s="131">
        <v>140000</v>
      </c>
      <c r="E34" s="114">
        <v>139469</v>
      </c>
    </row>
    <row r="35" spans="1:5" s="138" customFormat="1" ht="12" customHeight="1" thickBot="1" x14ac:dyDescent="0.25">
      <c r="A35" s="96" t="s">
        <v>297</v>
      </c>
      <c r="B35" s="97" t="s">
        <v>97</v>
      </c>
      <c r="C35" s="128">
        <f>SUM(C36:C45)</f>
        <v>5192000</v>
      </c>
      <c r="D35" s="128">
        <f>SUM(D36:D45)</f>
        <v>11705000</v>
      </c>
      <c r="E35" s="111">
        <f>SUM(E36:E45)</f>
        <v>10251073</v>
      </c>
    </row>
    <row r="36" spans="1:5" s="138" customFormat="1" ht="12" customHeight="1" x14ac:dyDescent="0.2">
      <c r="A36" s="91" t="s">
        <v>346</v>
      </c>
      <c r="B36" s="139" t="s">
        <v>98</v>
      </c>
      <c r="C36" s="130"/>
      <c r="D36" s="130"/>
      <c r="E36" s="113"/>
    </row>
    <row r="37" spans="1:5" s="138" customFormat="1" ht="12" customHeight="1" x14ac:dyDescent="0.2">
      <c r="A37" s="90" t="s">
        <v>347</v>
      </c>
      <c r="B37" s="140" t="s">
        <v>99</v>
      </c>
      <c r="C37" s="129">
        <v>2477000</v>
      </c>
      <c r="D37" s="129">
        <v>5905000</v>
      </c>
      <c r="E37" s="112">
        <v>5904921</v>
      </c>
    </row>
    <row r="38" spans="1:5" s="138" customFormat="1" ht="12" customHeight="1" x14ac:dyDescent="0.2">
      <c r="A38" s="90" t="s">
        <v>348</v>
      </c>
      <c r="B38" s="140" t="s">
        <v>100</v>
      </c>
      <c r="C38" s="129"/>
      <c r="D38" s="129"/>
      <c r="E38" s="112"/>
    </row>
    <row r="39" spans="1:5" s="138" customFormat="1" ht="12" customHeight="1" x14ac:dyDescent="0.2">
      <c r="A39" s="90" t="s">
        <v>7</v>
      </c>
      <c r="B39" s="140" t="s">
        <v>101</v>
      </c>
      <c r="C39" s="129">
        <v>2000000</v>
      </c>
      <c r="D39" s="129">
        <v>4630000</v>
      </c>
      <c r="E39" s="112">
        <v>2894528</v>
      </c>
    </row>
    <row r="40" spans="1:5" s="138" customFormat="1" ht="12" customHeight="1" x14ac:dyDescent="0.2">
      <c r="A40" s="90" t="s">
        <v>8</v>
      </c>
      <c r="B40" s="140" t="s">
        <v>102</v>
      </c>
      <c r="C40" s="129">
        <v>715000</v>
      </c>
      <c r="D40" s="129">
        <v>1170000</v>
      </c>
      <c r="E40" s="112">
        <v>1165315</v>
      </c>
    </row>
    <row r="41" spans="1:5" s="138" customFormat="1" ht="12" customHeight="1" x14ac:dyDescent="0.2">
      <c r="A41" s="90" t="s">
        <v>9</v>
      </c>
      <c r="B41" s="140" t="s">
        <v>103</v>
      </c>
      <c r="C41" s="129">
        <v>0</v>
      </c>
      <c r="D41" s="129">
        <v>0</v>
      </c>
      <c r="E41" s="112">
        <v>23881</v>
      </c>
    </row>
    <row r="42" spans="1:5" s="138" customFormat="1" ht="12" customHeight="1" x14ac:dyDescent="0.2">
      <c r="A42" s="90" t="s">
        <v>10</v>
      </c>
      <c r="B42" s="140" t="s">
        <v>104</v>
      </c>
      <c r="C42" s="129"/>
      <c r="D42" s="129"/>
      <c r="E42" s="112"/>
    </row>
    <row r="43" spans="1:5" s="138" customFormat="1" ht="12" customHeight="1" x14ac:dyDescent="0.2">
      <c r="A43" s="90" t="s">
        <v>11</v>
      </c>
      <c r="B43" s="140" t="s">
        <v>105</v>
      </c>
      <c r="C43" s="129"/>
      <c r="D43" s="129"/>
      <c r="E43" s="112">
        <v>93</v>
      </c>
    </row>
    <row r="44" spans="1:5" s="138" customFormat="1" ht="12" customHeight="1" x14ac:dyDescent="0.2">
      <c r="A44" s="90" t="s">
        <v>106</v>
      </c>
      <c r="B44" s="140" t="s">
        <v>107</v>
      </c>
      <c r="C44" s="132"/>
      <c r="D44" s="132"/>
      <c r="E44" s="115"/>
    </row>
    <row r="45" spans="1:5" s="138" customFormat="1" ht="12" customHeight="1" thickBot="1" x14ac:dyDescent="0.25">
      <c r="A45" s="92" t="s">
        <v>108</v>
      </c>
      <c r="B45" s="141" t="s">
        <v>109</v>
      </c>
      <c r="C45" s="133"/>
      <c r="D45" s="133">
        <v>0</v>
      </c>
      <c r="E45" s="116">
        <v>262335</v>
      </c>
    </row>
    <row r="46" spans="1:5" s="138" customFormat="1" ht="12" customHeight="1" thickBot="1" x14ac:dyDescent="0.25">
      <c r="A46" s="96" t="s">
        <v>298</v>
      </c>
      <c r="B46" s="97" t="s">
        <v>110</v>
      </c>
      <c r="C46" s="128">
        <f>SUM(C47:C51)</f>
        <v>0</v>
      </c>
      <c r="D46" s="128">
        <f>SUM(D47:D51)</f>
        <v>0</v>
      </c>
      <c r="E46" s="111">
        <f>SUM(E47:E51)</f>
        <v>0</v>
      </c>
    </row>
    <row r="47" spans="1:5" s="138" customFormat="1" ht="12" customHeight="1" x14ac:dyDescent="0.2">
      <c r="A47" s="91" t="s">
        <v>349</v>
      </c>
      <c r="B47" s="139" t="s">
        <v>111</v>
      </c>
      <c r="C47" s="151"/>
      <c r="D47" s="151"/>
      <c r="E47" s="117"/>
    </row>
    <row r="48" spans="1:5" s="138" customFormat="1" ht="12" customHeight="1" x14ac:dyDescent="0.2">
      <c r="A48" s="90" t="s">
        <v>350</v>
      </c>
      <c r="B48" s="140" t="s">
        <v>112</v>
      </c>
      <c r="C48" s="132">
        <v>0</v>
      </c>
      <c r="D48" s="132">
        <v>0</v>
      </c>
      <c r="E48" s="115">
        <v>0</v>
      </c>
    </row>
    <row r="49" spans="1:5" s="138" customFormat="1" ht="12" customHeight="1" x14ac:dyDescent="0.2">
      <c r="A49" s="90" t="s">
        <v>113</v>
      </c>
      <c r="B49" s="140" t="s">
        <v>114</v>
      </c>
      <c r="C49" s="132"/>
      <c r="D49" s="132"/>
      <c r="E49" s="115"/>
    </row>
    <row r="50" spans="1:5" s="138" customFormat="1" ht="12" customHeight="1" x14ac:dyDescent="0.2">
      <c r="A50" s="90" t="s">
        <v>115</v>
      </c>
      <c r="B50" s="140" t="s">
        <v>116</v>
      </c>
      <c r="C50" s="132"/>
      <c r="D50" s="132"/>
      <c r="E50" s="115"/>
    </row>
    <row r="51" spans="1:5" s="138" customFormat="1" ht="12" customHeight="1" thickBot="1" x14ac:dyDescent="0.25">
      <c r="A51" s="92" t="s">
        <v>117</v>
      </c>
      <c r="B51" s="141" t="s">
        <v>118</v>
      </c>
      <c r="C51" s="133"/>
      <c r="D51" s="133"/>
      <c r="E51" s="116"/>
    </row>
    <row r="52" spans="1:5" s="138" customFormat="1" ht="17.25" customHeight="1" thickBot="1" x14ac:dyDescent="0.25">
      <c r="A52" s="96" t="s">
        <v>12</v>
      </c>
      <c r="B52" s="97" t="s">
        <v>119</v>
      </c>
      <c r="C52" s="128">
        <f>SUM(C53:C55)</f>
        <v>0</v>
      </c>
      <c r="D52" s="128">
        <f>SUM(D53:D55)</f>
        <v>0</v>
      </c>
      <c r="E52" s="111">
        <f>SUM(E53:E55)</f>
        <v>0</v>
      </c>
    </row>
    <row r="53" spans="1:5" s="138" customFormat="1" ht="12" customHeight="1" x14ac:dyDescent="0.2">
      <c r="A53" s="91" t="s">
        <v>351</v>
      </c>
      <c r="B53" s="139" t="s">
        <v>120</v>
      </c>
      <c r="C53" s="130"/>
      <c r="D53" s="130"/>
      <c r="E53" s="113"/>
    </row>
    <row r="54" spans="1:5" s="138" customFormat="1" ht="12" customHeight="1" x14ac:dyDescent="0.2">
      <c r="A54" s="90" t="s">
        <v>352</v>
      </c>
      <c r="B54" s="140" t="s">
        <v>121</v>
      </c>
      <c r="C54" s="129"/>
      <c r="D54" s="129"/>
      <c r="E54" s="112"/>
    </row>
    <row r="55" spans="1:5" s="138" customFormat="1" ht="12" customHeight="1" x14ac:dyDescent="0.2">
      <c r="A55" s="90" t="s">
        <v>122</v>
      </c>
      <c r="B55" s="140" t="s">
        <v>123</v>
      </c>
      <c r="C55" s="129"/>
      <c r="D55" s="129">
        <v>0</v>
      </c>
      <c r="E55" s="112"/>
    </row>
    <row r="56" spans="1:5" s="138" customFormat="1" ht="12" customHeight="1" thickBot="1" x14ac:dyDescent="0.25">
      <c r="A56" s="92" t="s">
        <v>124</v>
      </c>
      <c r="B56" s="141" t="s">
        <v>125</v>
      </c>
      <c r="C56" s="131"/>
      <c r="D56" s="131"/>
      <c r="E56" s="114"/>
    </row>
    <row r="57" spans="1:5" s="138" customFormat="1" ht="12" customHeight="1" thickBot="1" x14ac:dyDescent="0.25">
      <c r="A57" s="96" t="s">
        <v>300</v>
      </c>
      <c r="B57" s="118" t="s">
        <v>126</v>
      </c>
      <c r="C57" s="128">
        <f>SUM(C58:C60)</f>
        <v>0</v>
      </c>
      <c r="D57" s="128">
        <f>SUM(D58:D60)</f>
        <v>76000</v>
      </c>
      <c r="E57" s="111">
        <f>SUM(E58:E60)</f>
        <v>76000</v>
      </c>
    </row>
    <row r="58" spans="1:5" s="138" customFormat="1" ht="12" customHeight="1" x14ac:dyDescent="0.2">
      <c r="A58" s="91" t="s">
        <v>13</v>
      </c>
      <c r="B58" s="139" t="s">
        <v>127</v>
      </c>
      <c r="C58" s="132"/>
      <c r="D58" s="132"/>
      <c r="E58" s="115"/>
    </row>
    <row r="59" spans="1:5" s="138" customFormat="1" ht="12" customHeight="1" x14ac:dyDescent="0.2">
      <c r="A59" s="90" t="s">
        <v>14</v>
      </c>
      <c r="B59" s="140" t="s">
        <v>128</v>
      </c>
      <c r="C59" s="132"/>
      <c r="D59" s="132"/>
      <c r="E59" s="115"/>
    </row>
    <row r="60" spans="1:5" s="138" customFormat="1" ht="12" customHeight="1" x14ac:dyDescent="0.2">
      <c r="A60" s="90" t="s">
        <v>34</v>
      </c>
      <c r="B60" s="140" t="s">
        <v>129</v>
      </c>
      <c r="C60" s="132"/>
      <c r="D60" s="132">
        <v>76000</v>
      </c>
      <c r="E60" s="115">
        <v>76000</v>
      </c>
    </row>
    <row r="61" spans="1:5" s="138" customFormat="1" ht="12" customHeight="1" thickBot="1" x14ac:dyDescent="0.25">
      <c r="A61" s="92" t="s">
        <v>130</v>
      </c>
      <c r="B61" s="141" t="s">
        <v>131</v>
      </c>
      <c r="C61" s="132"/>
      <c r="D61" s="132"/>
      <c r="E61" s="115"/>
    </row>
    <row r="62" spans="1:5" s="138" customFormat="1" ht="12" customHeight="1" thickBot="1" x14ac:dyDescent="0.25">
      <c r="A62" s="96" t="s">
        <v>301</v>
      </c>
      <c r="B62" s="97" t="s">
        <v>132</v>
      </c>
      <c r="C62" s="134">
        <f>+C6+C13+C20+C27+C35+C46+C52+C57</f>
        <v>102774386</v>
      </c>
      <c r="D62" s="134">
        <f>+D6+D13+D20+D27+D35+D46+D52+D57</f>
        <v>127689229</v>
      </c>
      <c r="E62" s="147">
        <f>+E6+E13+E20+E27+E35+E46+E52+E57</f>
        <v>124737606</v>
      </c>
    </row>
    <row r="63" spans="1:5" s="138" customFormat="1" ht="12" customHeight="1" thickBot="1" x14ac:dyDescent="0.25">
      <c r="A63" s="152" t="s">
        <v>133</v>
      </c>
      <c r="B63" s="118" t="s">
        <v>134</v>
      </c>
      <c r="C63" s="128">
        <f>+C64+C65+C66</f>
        <v>0</v>
      </c>
      <c r="D63" s="128">
        <f>+D64+D65+D66</f>
        <v>0</v>
      </c>
      <c r="E63" s="111">
        <f>+E64+E65+E66</f>
        <v>0</v>
      </c>
    </row>
    <row r="64" spans="1:5" s="138" customFormat="1" ht="12" customHeight="1" x14ac:dyDescent="0.2">
      <c r="A64" s="91" t="s">
        <v>135</v>
      </c>
      <c r="B64" s="139" t="s">
        <v>136</v>
      </c>
      <c r="C64" s="132"/>
      <c r="D64" s="132"/>
      <c r="E64" s="115"/>
    </row>
    <row r="65" spans="1:5" s="138" customFormat="1" ht="12" customHeight="1" x14ac:dyDescent="0.2">
      <c r="A65" s="90" t="s">
        <v>137</v>
      </c>
      <c r="B65" s="140" t="s">
        <v>138</v>
      </c>
      <c r="C65" s="132"/>
      <c r="D65" s="132"/>
      <c r="E65" s="115"/>
    </row>
    <row r="66" spans="1:5" s="138" customFormat="1" ht="12" customHeight="1" thickBot="1" x14ac:dyDescent="0.25">
      <c r="A66" s="92" t="s">
        <v>139</v>
      </c>
      <c r="B66" s="76" t="s">
        <v>184</v>
      </c>
      <c r="C66" s="132"/>
      <c r="D66" s="132"/>
      <c r="E66" s="115"/>
    </row>
    <row r="67" spans="1:5" s="138" customFormat="1" ht="12" customHeight="1" thickBot="1" x14ac:dyDescent="0.25">
      <c r="A67" s="152" t="s">
        <v>141</v>
      </c>
      <c r="B67" s="118" t="s">
        <v>142</v>
      </c>
      <c r="C67" s="128">
        <f>+C68+C69+C70+C71</f>
        <v>0</v>
      </c>
      <c r="D67" s="128">
        <f>+D68+D69+D70+D71</f>
        <v>0</v>
      </c>
      <c r="E67" s="111">
        <f>+E68+E69+E70+E71</f>
        <v>0</v>
      </c>
    </row>
    <row r="68" spans="1:5" s="138" customFormat="1" ht="13.5" customHeight="1" x14ac:dyDescent="0.2">
      <c r="A68" s="91" t="s">
        <v>375</v>
      </c>
      <c r="B68" s="139" t="s">
        <v>143</v>
      </c>
      <c r="C68" s="132"/>
      <c r="D68" s="132"/>
      <c r="E68" s="115"/>
    </row>
    <row r="69" spans="1:5" s="138" customFormat="1" ht="12" customHeight="1" x14ac:dyDescent="0.2">
      <c r="A69" s="90" t="s">
        <v>376</v>
      </c>
      <c r="B69" s="140" t="s">
        <v>144</v>
      </c>
      <c r="C69" s="132"/>
      <c r="D69" s="132"/>
      <c r="E69" s="115"/>
    </row>
    <row r="70" spans="1:5" s="138" customFormat="1" ht="12" customHeight="1" x14ac:dyDescent="0.2">
      <c r="A70" s="90" t="s">
        <v>145</v>
      </c>
      <c r="B70" s="140" t="s">
        <v>146</v>
      </c>
      <c r="C70" s="132"/>
      <c r="D70" s="132"/>
      <c r="E70" s="115"/>
    </row>
    <row r="71" spans="1:5" s="138" customFormat="1" ht="12" customHeight="1" thickBot="1" x14ac:dyDescent="0.25">
      <c r="A71" s="92" t="s">
        <v>147</v>
      </c>
      <c r="B71" s="141" t="s">
        <v>148</v>
      </c>
      <c r="C71" s="132"/>
      <c r="D71" s="132"/>
      <c r="E71" s="115"/>
    </row>
    <row r="72" spans="1:5" s="138" customFormat="1" ht="12" customHeight="1" thickBot="1" x14ac:dyDescent="0.25">
      <c r="A72" s="152" t="s">
        <v>149</v>
      </c>
      <c r="B72" s="118" t="s">
        <v>150</v>
      </c>
      <c r="C72" s="128">
        <f>+C73+C74</f>
        <v>93000000</v>
      </c>
      <c r="D72" s="128">
        <f>+D73+D74</f>
        <v>78938232</v>
      </c>
      <c r="E72" s="111">
        <f>+E73+E74</f>
        <v>78938232</v>
      </c>
    </row>
    <row r="73" spans="1:5" s="138" customFormat="1" ht="12" customHeight="1" x14ac:dyDescent="0.2">
      <c r="A73" s="91" t="s">
        <v>151</v>
      </c>
      <c r="B73" s="139" t="s">
        <v>152</v>
      </c>
      <c r="C73" s="132">
        <v>93000000</v>
      </c>
      <c r="D73" s="132">
        <v>78938232</v>
      </c>
      <c r="E73" s="115">
        <v>78938232</v>
      </c>
    </row>
    <row r="74" spans="1:5" s="138" customFormat="1" ht="12" customHeight="1" thickBot="1" x14ac:dyDescent="0.25">
      <c r="A74" s="92" t="s">
        <v>153</v>
      </c>
      <c r="B74" s="141" t="s">
        <v>154</v>
      </c>
      <c r="C74" s="132"/>
      <c r="D74" s="132"/>
      <c r="E74" s="115"/>
    </row>
    <row r="75" spans="1:5" s="138" customFormat="1" ht="12" customHeight="1" thickBot="1" x14ac:dyDescent="0.25">
      <c r="A75" s="152" t="s">
        <v>155</v>
      </c>
      <c r="B75" s="118" t="s">
        <v>156</v>
      </c>
      <c r="C75" s="128">
        <f>+C76+C77+C78</f>
        <v>0</v>
      </c>
      <c r="D75" s="128">
        <f>+D76+D77+D78</f>
        <v>1308590</v>
      </c>
      <c r="E75" s="111">
        <f>+E76+E77+E78</f>
        <v>2636628</v>
      </c>
    </row>
    <row r="76" spans="1:5" s="138" customFormat="1" ht="12" customHeight="1" x14ac:dyDescent="0.2">
      <c r="A76" s="91" t="s">
        <v>157</v>
      </c>
      <c r="B76" s="139" t="s">
        <v>158</v>
      </c>
      <c r="C76" s="132"/>
      <c r="D76" s="132">
        <v>1308590</v>
      </c>
      <c r="E76" s="115">
        <v>2636628</v>
      </c>
    </row>
    <row r="77" spans="1:5" s="138" customFormat="1" ht="12" customHeight="1" x14ac:dyDescent="0.2">
      <c r="A77" s="90" t="s">
        <v>159</v>
      </c>
      <c r="B77" s="140" t="s">
        <v>160</v>
      </c>
      <c r="C77" s="132"/>
      <c r="D77" s="132"/>
      <c r="E77" s="115"/>
    </row>
    <row r="78" spans="1:5" s="138" customFormat="1" ht="12" customHeight="1" thickBot="1" x14ac:dyDescent="0.25">
      <c r="A78" s="92" t="s">
        <v>161</v>
      </c>
      <c r="B78" s="120" t="s">
        <v>162</v>
      </c>
      <c r="C78" s="132"/>
      <c r="D78" s="132"/>
      <c r="E78" s="115"/>
    </row>
    <row r="79" spans="1:5" s="138" customFormat="1" ht="12" customHeight="1" thickBot="1" x14ac:dyDescent="0.25">
      <c r="A79" s="152" t="s">
        <v>163</v>
      </c>
      <c r="B79" s="118" t="s">
        <v>164</v>
      </c>
      <c r="C79" s="128">
        <f>+C80+C81+C82+C83</f>
        <v>0</v>
      </c>
      <c r="D79" s="128">
        <f>+D80+D81+D82+D83</f>
        <v>0</v>
      </c>
      <c r="E79" s="111">
        <f>+E80+E81+E82+E83</f>
        <v>0</v>
      </c>
    </row>
    <row r="80" spans="1:5" s="138" customFormat="1" ht="12" customHeight="1" x14ac:dyDescent="0.2">
      <c r="A80" s="142" t="s">
        <v>165</v>
      </c>
      <c r="B80" s="139" t="s">
        <v>166</v>
      </c>
      <c r="C80" s="132"/>
      <c r="D80" s="132"/>
      <c r="E80" s="115"/>
    </row>
    <row r="81" spans="1:5" s="138" customFormat="1" ht="12" customHeight="1" x14ac:dyDescent="0.2">
      <c r="A81" s="143" t="s">
        <v>167</v>
      </c>
      <c r="B81" s="140" t="s">
        <v>168</v>
      </c>
      <c r="C81" s="132"/>
      <c r="D81" s="132"/>
      <c r="E81" s="115"/>
    </row>
    <row r="82" spans="1:5" s="138" customFormat="1" ht="12" customHeight="1" x14ac:dyDescent="0.2">
      <c r="A82" s="143" t="s">
        <v>169</v>
      </c>
      <c r="B82" s="140" t="s">
        <v>170</v>
      </c>
      <c r="C82" s="132"/>
      <c r="D82" s="132"/>
      <c r="E82" s="115"/>
    </row>
    <row r="83" spans="1:5" s="138" customFormat="1" ht="12" customHeight="1" thickBot="1" x14ac:dyDescent="0.25">
      <c r="A83" s="153" t="s">
        <v>171</v>
      </c>
      <c r="B83" s="120" t="s">
        <v>172</v>
      </c>
      <c r="C83" s="132"/>
      <c r="D83" s="132"/>
      <c r="E83" s="115"/>
    </row>
    <row r="84" spans="1:5" s="138" customFormat="1" ht="12" customHeight="1" thickBot="1" x14ac:dyDescent="0.25">
      <c r="A84" s="152" t="s">
        <v>173</v>
      </c>
      <c r="B84" s="118" t="s">
        <v>174</v>
      </c>
      <c r="C84" s="155"/>
      <c r="D84" s="155"/>
      <c r="E84" s="156"/>
    </row>
    <row r="85" spans="1:5" s="138" customFormat="1" ht="12" customHeight="1" thickBot="1" x14ac:dyDescent="0.25">
      <c r="A85" s="152" t="s">
        <v>175</v>
      </c>
      <c r="B85" s="74" t="s">
        <v>176</v>
      </c>
      <c r="C85" s="134">
        <f>+C63+C67+C72+C75+C79+C84</f>
        <v>93000000</v>
      </c>
      <c r="D85" s="134">
        <f>+D63+D67+D72+D75+D79+D84</f>
        <v>80246822</v>
      </c>
      <c r="E85" s="147">
        <f>+E63+E67+E72+E75+E79+E84</f>
        <v>81574860</v>
      </c>
    </row>
    <row r="86" spans="1:5" s="138" customFormat="1" ht="18.75" customHeight="1" thickBot="1" x14ac:dyDescent="0.25">
      <c r="A86" s="154" t="s">
        <v>177</v>
      </c>
      <c r="B86" s="77" t="s">
        <v>178</v>
      </c>
      <c r="C86" s="134">
        <f>+C62+C85</f>
        <v>195774386</v>
      </c>
      <c r="D86" s="134">
        <f>+D62+D85</f>
        <v>207936051</v>
      </c>
      <c r="E86" s="147">
        <f>+E62+E85</f>
        <v>206312466</v>
      </c>
    </row>
    <row r="87" spans="1:5" s="138" customFormat="1" ht="12" customHeight="1" x14ac:dyDescent="0.2">
      <c r="A87" s="72"/>
      <c r="B87" s="72"/>
      <c r="C87" s="73"/>
      <c r="D87" s="73"/>
      <c r="E87" s="73"/>
    </row>
    <row r="88" spans="1:5" ht="16.5" customHeight="1" x14ac:dyDescent="0.25">
      <c r="A88" s="312" t="s">
        <v>322</v>
      </c>
      <c r="B88" s="312"/>
      <c r="C88" s="312"/>
      <c r="D88" s="312"/>
      <c r="E88" s="312"/>
    </row>
    <row r="89" spans="1:5" s="144" customFormat="1" ht="16.5" customHeight="1" thickBot="1" x14ac:dyDescent="0.3">
      <c r="A89" s="27" t="s">
        <v>378</v>
      </c>
      <c r="B89" s="27"/>
      <c r="C89" s="105"/>
      <c r="D89" s="105"/>
      <c r="E89" s="105" t="s">
        <v>386</v>
      </c>
    </row>
    <row r="90" spans="1:5" s="144" customFormat="1" ht="16.5" customHeight="1" x14ac:dyDescent="0.25">
      <c r="A90" s="313" t="s">
        <v>341</v>
      </c>
      <c r="B90" s="315" t="s">
        <v>54</v>
      </c>
      <c r="C90" s="317" t="str">
        <f>+C3</f>
        <v>2018. évi</v>
      </c>
      <c r="D90" s="317"/>
      <c r="E90" s="318"/>
    </row>
    <row r="91" spans="1:5" ht="38.1" customHeight="1" thickBot="1" x14ac:dyDescent="0.3">
      <c r="A91" s="314"/>
      <c r="B91" s="316"/>
      <c r="C91" s="28" t="s">
        <v>55</v>
      </c>
      <c r="D91" s="28" t="s">
        <v>56</v>
      </c>
      <c r="E91" s="29" t="s">
        <v>57</v>
      </c>
    </row>
    <row r="92" spans="1:5" s="137" customFormat="1" ht="12" customHeight="1" thickBot="1" x14ac:dyDescent="0.25">
      <c r="A92" s="101" t="s">
        <v>179</v>
      </c>
      <c r="B92" s="102" t="s">
        <v>180</v>
      </c>
      <c r="C92" s="102" t="s">
        <v>181</v>
      </c>
      <c r="D92" s="102" t="s">
        <v>182</v>
      </c>
      <c r="E92" s="103" t="s">
        <v>183</v>
      </c>
    </row>
    <row r="93" spans="1:5" ht="12" customHeight="1" thickBot="1" x14ac:dyDescent="0.3">
      <c r="A93" s="98" t="s">
        <v>293</v>
      </c>
      <c r="B93" s="100" t="s">
        <v>185</v>
      </c>
      <c r="C93" s="127">
        <f>SUM(C94:C98)</f>
        <v>109505461</v>
      </c>
      <c r="D93" s="127">
        <f>SUM(D94:D98)</f>
        <v>121457516</v>
      </c>
      <c r="E93" s="82">
        <f>SUM(E94:E98)</f>
        <v>109711055</v>
      </c>
    </row>
    <row r="94" spans="1:5" ht="12" customHeight="1" x14ac:dyDescent="0.25">
      <c r="A94" s="93" t="s">
        <v>353</v>
      </c>
      <c r="B94" s="86" t="s">
        <v>323</v>
      </c>
      <c r="C94" s="35">
        <v>21714730</v>
      </c>
      <c r="D94" s="35">
        <v>22651664</v>
      </c>
      <c r="E94" s="81">
        <v>18599673</v>
      </c>
    </row>
    <row r="95" spans="1:5" ht="12" customHeight="1" x14ac:dyDescent="0.25">
      <c r="A95" s="90" t="s">
        <v>354</v>
      </c>
      <c r="B95" s="84" t="s">
        <v>15</v>
      </c>
      <c r="C95" s="129">
        <v>3610916</v>
      </c>
      <c r="D95" s="129">
        <v>3873590</v>
      </c>
      <c r="E95" s="112">
        <v>3376089</v>
      </c>
    </row>
    <row r="96" spans="1:5" ht="12" customHeight="1" x14ac:dyDescent="0.25">
      <c r="A96" s="90" t="s">
        <v>355</v>
      </c>
      <c r="B96" s="84" t="s">
        <v>373</v>
      </c>
      <c r="C96" s="131">
        <v>34486680</v>
      </c>
      <c r="D96" s="131">
        <v>35402804</v>
      </c>
      <c r="E96" s="114">
        <v>31124622</v>
      </c>
    </row>
    <row r="97" spans="1:5" ht="12" customHeight="1" x14ac:dyDescent="0.25">
      <c r="A97" s="90" t="s">
        <v>356</v>
      </c>
      <c r="B97" s="87" t="s">
        <v>16</v>
      </c>
      <c r="C97" s="131">
        <v>3560000</v>
      </c>
      <c r="D97" s="131">
        <v>3952500</v>
      </c>
      <c r="E97" s="114">
        <v>2212478</v>
      </c>
    </row>
    <row r="98" spans="1:5" ht="12" customHeight="1" x14ac:dyDescent="0.25">
      <c r="A98" s="90" t="s">
        <v>364</v>
      </c>
      <c r="B98" s="95" t="s">
        <v>17</v>
      </c>
      <c r="C98" s="131">
        <v>46133135</v>
      </c>
      <c r="D98" s="131">
        <v>55576958</v>
      </c>
      <c r="E98" s="131">
        <v>54398193</v>
      </c>
    </row>
    <row r="99" spans="1:5" ht="12" customHeight="1" x14ac:dyDescent="0.25">
      <c r="A99" s="90" t="s">
        <v>357</v>
      </c>
      <c r="B99" s="84" t="s">
        <v>186</v>
      </c>
      <c r="C99" s="131">
        <v>603334</v>
      </c>
      <c r="D99" s="131">
        <v>614889</v>
      </c>
      <c r="E99" s="114">
        <v>614889</v>
      </c>
    </row>
    <row r="100" spans="1:5" ht="12" customHeight="1" x14ac:dyDescent="0.25">
      <c r="A100" s="90" t="s">
        <v>358</v>
      </c>
      <c r="B100" s="107" t="s">
        <v>187</v>
      </c>
      <c r="C100" s="131"/>
      <c r="D100" s="131"/>
      <c r="E100" s="114"/>
    </row>
    <row r="101" spans="1:5" ht="12" customHeight="1" x14ac:dyDescent="0.25">
      <c r="A101" s="90" t="s">
        <v>365</v>
      </c>
      <c r="B101" s="108" t="s">
        <v>188</v>
      </c>
      <c r="C101" s="131"/>
      <c r="D101" s="131"/>
      <c r="E101" s="114"/>
    </row>
    <row r="102" spans="1:5" ht="12" customHeight="1" x14ac:dyDescent="0.25">
      <c r="A102" s="90" t="s">
        <v>366</v>
      </c>
      <c r="B102" s="108" t="s">
        <v>189</v>
      </c>
      <c r="C102" s="131"/>
      <c r="D102" s="131"/>
      <c r="E102" s="114"/>
    </row>
    <row r="103" spans="1:5" ht="12" customHeight="1" x14ac:dyDescent="0.25">
      <c r="A103" s="90" t="s">
        <v>367</v>
      </c>
      <c r="B103" s="107" t="s">
        <v>190</v>
      </c>
      <c r="C103" s="131">
        <v>44873801</v>
      </c>
      <c r="D103" s="131">
        <v>44388969</v>
      </c>
      <c r="E103" s="114">
        <v>43182958</v>
      </c>
    </row>
    <row r="104" spans="1:5" ht="12" customHeight="1" x14ac:dyDescent="0.25">
      <c r="A104" s="90" t="s">
        <v>368</v>
      </c>
      <c r="B104" s="107" t="s">
        <v>191</v>
      </c>
      <c r="C104" s="131"/>
      <c r="D104" s="131"/>
      <c r="E104" s="114"/>
    </row>
    <row r="105" spans="1:5" ht="22.5" customHeight="1" x14ac:dyDescent="0.25">
      <c r="A105" s="90" t="s">
        <v>370</v>
      </c>
      <c r="B105" s="108" t="s">
        <v>192</v>
      </c>
      <c r="C105" s="131"/>
      <c r="D105" s="131"/>
      <c r="E105" s="114"/>
    </row>
    <row r="106" spans="1:5" ht="12" customHeight="1" x14ac:dyDescent="0.25">
      <c r="A106" s="89" t="s">
        <v>18</v>
      </c>
      <c r="B106" s="109" t="s">
        <v>193</v>
      </c>
      <c r="C106" s="131"/>
      <c r="D106" s="131"/>
      <c r="E106" s="114"/>
    </row>
    <row r="107" spans="1:5" ht="12" customHeight="1" x14ac:dyDescent="0.25">
      <c r="A107" s="90" t="s">
        <v>194</v>
      </c>
      <c r="B107" s="109" t="s">
        <v>195</v>
      </c>
      <c r="C107" s="131"/>
      <c r="D107" s="131"/>
      <c r="E107" s="114"/>
    </row>
    <row r="108" spans="1:5" ht="12" customHeight="1" thickBot="1" x14ac:dyDescent="0.3">
      <c r="A108" s="94" t="s">
        <v>196</v>
      </c>
      <c r="B108" s="110" t="s">
        <v>197</v>
      </c>
      <c r="C108" s="36">
        <v>206000</v>
      </c>
      <c r="D108" s="36">
        <v>12085586</v>
      </c>
      <c r="E108" s="75">
        <v>10599846</v>
      </c>
    </row>
    <row r="109" spans="1:5" ht="12" customHeight="1" thickBot="1" x14ac:dyDescent="0.3">
      <c r="A109" s="96" t="s">
        <v>294</v>
      </c>
      <c r="B109" s="99" t="s">
        <v>198</v>
      </c>
      <c r="C109" s="128">
        <f>SUM(C110:C115)</f>
        <v>79896389</v>
      </c>
      <c r="D109" s="128">
        <f>SUM(D110:D118)</f>
        <v>76586583</v>
      </c>
      <c r="E109" s="128">
        <f>SUM(E110:E118)</f>
        <v>14467905</v>
      </c>
    </row>
    <row r="110" spans="1:5" ht="12" customHeight="1" x14ac:dyDescent="0.25">
      <c r="A110" s="91" t="s">
        <v>359</v>
      </c>
      <c r="B110" s="84" t="s">
        <v>33</v>
      </c>
      <c r="C110" s="130">
        <v>2492000</v>
      </c>
      <c r="D110" s="130">
        <v>7285074</v>
      </c>
      <c r="E110" s="113">
        <v>5621918</v>
      </c>
    </row>
    <row r="111" spans="1:5" ht="12" customHeight="1" x14ac:dyDescent="0.25">
      <c r="A111" s="91" t="s">
        <v>360</v>
      </c>
      <c r="B111" s="88" t="s">
        <v>199</v>
      </c>
      <c r="C111" s="130"/>
      <c r="D111" s="130"/>
      <c r="E111" s="113"/>
    </row>
    <row r="112" spans="1:5" x14ac:dyDescent="0.25">
      <c r="A112" s="91" t="s">
        <v>361</v>
      </c>
      <c r="B112" s="88" t="s">
        <v>19</v>
      </c>
      <c r="C112" s="129">
        <v>77404389</v>
      </c>
      <c r="D112" s="129">
        <v>69301509</v>
      </c>
      <c r="E112" s="112">
        <v>8845987</v>
      </c>
    </row>
    <row r="113" spans="1:5" ht="12" customHeight="1" x14ac:dyDescent="0.25">
      <c r="A113" s="91" t="s">
        <v>362</v>
      </c>
      <c r="B113" s="88" t="s">
        <v>200</v>
      </c>
      <c r="C113" s="129"/>
      <c r="D113" s="129"/>
      <c r="E113" s="112"/>
    </row>
    <row r="114" spans="1:5" ht="12" customHeight="1" x14ac:dyDescent="0.25">
      <c r="A114" s="91" t="s">
        <v>363</v>
      </c>
      <c r="B114" s="120" t="s">
        <v>35</v>
      </c>
      <c r="C114" s="129"/>
      <c r="D114" s="129"/>
      <c r="E114" s="112"/>
    </row>
    <row r="115" spans="1:5" ht="21.75" customHeight="1" x14ac:dyDescent="0.25">
      <c r="A115" s="91" t="s">
        <v>369</v>
      </c>
      <c r="B115" s="119" t="s">
        <v>201</v>
      </c>
      <c r="C115" s="129"/>
      <c r="D115" s="129"/>
      <c r="E115" s="112"/>
    </row>
    <row r="116" spans="1:5" ht="24" customHeight="1" x14ac:dyDescent="0.25">
      <c r="A116" s="91" t="s">
        <v>371</v>
      </c>
      <c r="B116" s="135" t="s">
        <v>202</v>
      </c>
      <c r="C116" s="129"/>
      <c r="D116" s="129"/>
      <c r="E116" s="112"/>
    </row>
    <row r="117" spans="1:5" ht="12" customHeight="1" x14ac:dyDescent="0.25">
      <c r="A117" s="91" t="s">
        <v>20</v>
      </c>
      <c r="B117" s="108" t="s">
        <v>189</v>
      </c>
      <c r="C117" s="129"/>
      <c r="D117" s="129"/>
      <c r="E117" s="112"/>
    </row>
    <row r="118" spans="1:5" ht="12" customHeight="1" x14ac:dyDescent="0.25">
      <c r="A118" s="91" t="s">
        <v>21</v>
      </c>
      <c r="B118" s="108" t="s">
        <v>203</v>
      </c>
      <c r="C118" s="129"/>
      <c r="D118" s="129"/>
      <c r="E118" s="112"/>
    </row>
    <row r="119" spans="1:5" ht="12" customHeight="1" x14ac:dyDescent="0.25">
      <c r="A119" s="91" t="s">
        <v>22</v>
      </c>
      <c r="B119" s="108" t="s">
        <v>204</v>
      </c>
      <c r="C119" s="129"/>
      <c r="D119" s="129"/>
      <c r="E119" s="112"/>
    </row>
    <row r="120" spans="1:5" s="157" customFormat="1" ht="12" customHeight="1" x14ac:dyDescent="0.2">
      <c r="A120" s="91" t="s">
        <v>205</v>
      </c>
      <c r="B120" s="108" t="s">
        <v>192</v>
      </c>
      <c r="C120" s="129"/>
      <c r="D120" s="129"/>
      <c r="E120" s="112"/>
    </row>
    <row r="121" spans="1:5" ht="12" customHeight="1" x14ac:dyDescent="0.25">
      <c r="A121" s="91" t="s">
        <v>206</v>
      </c>
      <c r="B121" s="108" t="s">
        <v>207</v>
      </c>
      <c r="C121" s="129"/>
      <c r="D121" s="129"/>
      <c r="E121" s="112"/>
    </row>
    <row r="122" spans="1:5" ht="12" customHeight="1" thickBot="1" x14ac:dyDescent="0.3">
      <c r="A122" s="89" t="s">
        <v>208</v>
      </c>
      <c r="B122" s="108" t="s">
        <v>209</v>
      </c>
      <c r="C122" s="131"/>
      <c r="D122" s="131"/>
      <c r="E122" s="114"/>
    </row>
    <row r="123" spans="1:5" ht="12" customHeight="1" thickBot="1" x14ac:dyDescent="0.3">
      <c r="A123" s="96" t="s">
        <v>295</v>
      </c>
      <c r="B123" s="104" t="s">
        <v>210</v>
      </c>
      <c r="C123" s="128">
        <f>C124</f>
        <v>3624309</v>
      </c>
      <c r="D123" s="128">
        <f t="shared" ref="D123:E123" si="3">D124</f>
        <v>5719135</v>
      </c>
      <c r="E123" s="128">
        <f t="shared" si="3"/>
        <v>0</v>
      </c>
    </row>
    <row r="124" spans="1:5" ht="12" customHeight="1" x14ac:dyDescent="0.25">
      <c r="A124" s="91" t="s">
        <v>342</v>
      </c>
      <c r="B124" s="85" t="s">
        <v>330</v>
      </c>
      <c r="C124" s="130">
        <v>3624309</v>
      </c>
      <c r="D124" s="130">
        <v>5719135</v>
      </c>
      <c r="E124" s="113"/>
    </row>
    <row r="125" spans="1:5" ht="12" customHeight="1" thickBot="1" x14ac:dyDescent="0.3">
      <c r="A125" s="92" t="s">
        <v>343</v>
      </c>
      <c r="B125" s="88" t="s">
        <v>331</v>
      </c>
      <c r="C125" s="131"/>
      <c r="D125" s="131"/>
      <c r="E125" s="114"/>
    </row>
    <row r="126" spans="1:5" ht="12" customHeight="1" thickBot="1" x14ac:dyDescent="0.3">
      <c r="A126" s="96" t="s">
        <v>296</v>
      </c>
      <c r="B126" s="104" t="s">
        <v>211</v>
      </c>
      <c r="C126" s="128">
        <f>+C93+C109+C123</f>
        <v>193026159</v>
      </c>
      <c r="D126" s="128">
        <f>+D93+D109+D123</f>
        <v>203763234</v>
      </c>
      <c r="E126" s="111">
        <f>+E93+E109+E123</f>
        <v>124178960</v>
      </c>
    </row>
    <row r="127" spans="1:5" ht="12" customHeight="1" thickBot="1" x14ac:dyDescent="0.3">
      <c r="A127" s="96" t="s">
        <v>297</v>
      </c>
      <c r="B127" s="104" t="s">
        <v>212</v>
      </c>
      <c r="C127" s="128">
        <f>+C128+C129+C130</f>
        <v>0</v>
      </c>
      <c r="D127" s="128">
        <f>+D128+D129+D130</f>
        <v>0</v>
      </c>
      <c r="E127" s="111">
        <f>+E128+E129+E130</f>
        <v>0</v>
      </c>
    </row>
    <row r="128" spans="1:5" ht="12" customHeight="1" x14ac:dyDescent="0.25">
      <c r="A128" s="91" t="s">
        <v>346</v>
      </c>
      <c r="B128" s="85" t="s">
        <v>213</v>
      </c>
      <c r="C128" s="129"/>
      <c r="D128" s="129"/>
      <c r="E128" s="112"/>
    </row>
    <row r="129" spans="1:9" ht="12" customHeight="1" x14ac:dyDescent="0.25">
      <c r="A129" s="91" t="s">
        <v>347</v>
      </c>
      <c r="B129" s="85" t="s">
        <v>214</v>
      </c>
      <c r="C129" s="129"/>
      <c r="D129" s="129"/>
      <c r="E129" s="112"/>
    </row>
    <row r="130" spans="1:9" ht="12" customHeight="1" thickBot="1" x14ac:dyDescent="0.3">
      <c r="A130" s="89" t="s">
        <v>348</v>
      </c>
      <c r="B130" s="83" t="s">
        <v>215</v>
      </c>
      <c r="C130" s="129"/>
      <c r="D130" s="129"/>
      <c r="E130" s="112"/>
    </row>
    <row r="131" spans="1:9" ht="12" customHeight="1" thickBot="1" x14ac:dyDescent="0.3">
      <c r="A131" s="96" t="s">
        <v>298</v>
      </c>
      <c r="B131" s="104" t="s">
        <v>216</v>
      </c>
      <c r="C131" s="128">
        <f>+C132+C133+C135+C134</f>
        <v>0</v>
      </c>
      <c r="D131" s="128">
        <f>+D132+D133+D135+D134</f>
        <v>0</v>
      </c>
      <c r="E131" s="111">
        <f>+E132+E133+E135+E134</f>
        <v>0</v>
      </c>
    </row>
    <row r="132" spans="1:9" ht="12" customHeight="1" x14ac:dyDescent="0.25">
      <c r="A132" s="91" t="s">
        <v>349</v>
      </c>
      <c r="B132" s="85" t="s">
        <v>217</v>
      </c>
      <c r="C132" s="129"/>
      <c r="D132" s="129"/>
      <c r="E132" s="112"/>
    </row>
    <row r="133" spans="1:9" ht="12" customHeight="1" x14ac:dyDescent="0.25">
      <c r="A133" s="91" t="s">
        <v>350</v>
      </c>
      <c r="B133" s="85" t="s">
        <v>218</v>
      </c>
      <c r="C133" s="129"/>
      <c r="D133" s="129"/>
      <c r="E133" s="112"/>
    </row>
    <row r="134" spans="1:9" ht="12" customHeight="1" x14ac:dyDescent="0.25">
      <c r="A134" s="91" t="s">
        <v>113</v>
      </c>
      <c r="B134" s="85" t="s">
        <v>219</v>
      </c>
      <c r="C134" s="129"/>
      <c r="D134" s="129"/>
      <c r="E134" s="112"/>
    </row>
    <row r="135" spans="1:9" ht="12" customHeight="1" thickBot="1" x14ac:dyDescent="0.3">
      <c r="A135" s="89" t="s">
        <v>115</v>
      </c>
      <c r="B135" s="83" t="s">
        <v>220</v>
      </c>
      <c r="C135" s="129"/>
      <c r="D135" s="129"/>
      <c r="E135" s="112"/>
    </row>
    <row r="136" spans="1:9" ht="12" customHeight="1" thickBot="1" x14ac:dyDescent="0.3">
      <c r="A136" s="96" t="s">
        <v>299</v>
      </c>
      <c r="B136" s="104" t="s">
        <v>221</v>
      </c>
      <c r="C136" s="134">
        <f>+C137+C138+C139+C140</f>
        <v>1350227</v>
      </c>
      <c r="D136" s="134">
        <f>+D137+D138+D139+D140</f>
        <v>2658817</v>
      </c>
      <c r="E136" s="147">
        <f>+E137+E138+E139+E140</f>
        <v>2658817</v>
      </c>
    </row>
    <row r="137" spans="1:9" ht="12" customHeight="1" x14ac:dyDescent="0.25">
      <c r="A137" s="91" t="s">
        <v>351</v>
      </c>
      <c r="B137" s="85" t="s">
        <v>222</v>
      </c>
      <c r="C137" s="129"/>
      <c r="D137" s="129"/>
      <c r="E137" s="112"/>
    </row>
    <row r="138" spans="1:9" ht="12" customHeight="1" x14ac:dyDescent="0.25">
      <c r="A138" s="91" t="s">
        <v>352</v>
      </c>
      <c r="B138" s="85" t="s">
        <v>223</v>
      </c>
      <c r="C138" s="129">
        <v>1350227</v>
      </c>
      <c r="D138" s="129">
        <v>2658817</v>
      </c>
      <c r="E138" s="112">
        <v>2658817</v>
      </c>
    </row>
    <row r="139" spans="1:9" ht="12" customHeight="1" x14ac:dyDescent="0.25">
      <c r="A139" s="91" t="s">
        <v>122</v>
      </c>
      <c r="B139" s="85" t="s">
        <v>224</v>
      </c>
      <c r="C139" s="129"/>
      <c r="D139" s="129"/>
      <c r="E139" s="112"/>
    </row>
    <row r="140" spans="1:9" ht="12" customHeight="1" thickBot="1" x14ac:dyDescent="0.3">
      <c r="A140" s="89" t="s">
        <v>124</v>
      </c>
      <c r="B140" s="83" t="s">
        <v>225</v>
      </c>
      <c r="C140" s="129"/>
      <c r="D140" s="129"/>
      <c r="E140" s="112"/>
    </row>
    <row r="141" spans="1:9" ht="15" customHeight="1" thickBot="1" x14ac:dyDescent="0.3">
      <c r="A141" s="96" t="s">
        <v>300</v>
      </c>
      <c r="B141" s="104" t="s">
        <v>226</v>
      </c>
      <c r="C141" s="37">
        <f>+C142+C143+C144+C145</f>
        <v>0</v>
      </c>
      <c r="D141" s="37">
        <f>+D142+D143+D144+D145</f>
        <v>0</v>
      </c>
      <c r="E141" s="80">
        <f>+E142+E143+E144+E145</f>
        <v>0</v>
      </c>
      <c r="F141" s="145"/>
      <c r="G141" s="146"/>
      <c r="H141" s="146"/>
      <c r="I141" s="146"/>
    </row>
    <row r="142" spans="1:9" s="138" customFormat="1" ht="12.95" customHeight="1" x14ac:dyDescent="0.2">
      <c r="A142" s="91" t="s">
        <v>13</v>
      </c>
      <c r="B142" s="85" t="s">
        <v>227</v>
      </c>
      <c r="C142" s="129"/>
      <c r="D142" s="129"/>
      <c r="E142" s="112"/>
    </row>
    <row r="143" spans="1:9" ht="12.75" customHeight="1" x14ac:dyDescent="0.25">
      <c r="A143" s="91" t="s">
        <v>14</v>
      </c>
      <c r="B143" s="85" t="s">
        <v>228</v>
      </c>
      <c r="C143" s="129"/>
      <c r="D143" s="129"/>
      <c r="E143" s="112"/>
    </row>
    <row r="144" spans="1:9" ht="12.75" customHeight="1" x14ac:dyDescent="0.25">
      <c r="A144" s="91" t="s">
        <v>34</v>
      </c>
      <c r="B144" s="85" t="s">
        <v>229</v>
      </c>
      <c r="C144" s="129"/>
      <c r="D144" s="129"/>
      <c r="E144" s="112"/>
    </row>
    <row r="145" spans="1:5" ht="12.75" customHeight="1" thickBot="1" x14ac:dyDescent="0.3">
      <c r="A145" s="91" t="s">
        <v>130</v>
      </c>
      <c r="B145" s="85" t="s">
        <v>230</v>
      </c>
      <c r="C145" s="129"/>
      <c r="D145" s="129"/>
      <c r="E145" s="112"/>
    </row>
    <row r="146" spans="1:5" ht="16.5" thickBot="1" x14ac:dyDescent="0.3">
      <c r="A146" s="96" t="s">
        <v>301</v>
      </c>
      <c r="B146" s="104" t="s">
        <v>231</v>
      </c>
      <c r="C146" s="78">
        <f>+C127+C131+C136+C141</f>
        <v>1350227</v>
      </c>
      <c r="D146" s="78">
        <f>+D127+D131+D136+D141</f>
        <v>2658817</v>
      </c>
      <c r="E146" s="79">
        <f>+E127+E131+E136+E141</f>
        <v>2658817</v>
      </c>
    </row>
    <row r="147" spans="1:5" ht="16.5" thickBot="1" x14ac:dyDescent="0.3">
      <c r="A147" s="121" t="s">
        <v>302</v>
      </c>
      <c r="B147" s="124" t="s">
        <v>232</v>
      </c>
      <c r="C147" s="78">
        <f>+C126+C146</f>
        <v>194376386</v>
      </c>
      <c r="D147" s="78">
        <f>+D126+D146</f>
        <v>206422051</v>
      </c>
      <c r="E147" s="79">
        <f>+E126+E146</f>
        <v>126837777</v>
      </c>
    </row>
    <row r="149" spans="1:5" ht="18.75" customHeight="1" x14ac:dyDescent="0.25">
      <c r="A149" s="311" t="s">
        <v>233</v>
      </c>
      <c r="B149" s="311"/>
      <c r="C149" s="311"/>
      <c r="D149" s="311"/>
      <c r="E149" s="311"/>
    </row>
    <row r="150" spans="1:5" ht="13.5" customHeight="1" thickBot="1" x14ac:dyDescent="0.3">
      <c r="A150" s="106" t="s">
        <v>379</v>
      </c>
      <c r="B150" s="106"/>
      <c r="C150" s="136"/>
      <c r="E150" s="123" t="s">
        <v>386</v>
      </c>
    </row>
    <row r="151" spans="1:5" ht="21.75" thickBot="1" x14ac:dyDescent="0.3">
      <c r="A151" s="96">
        <v>1</v>
      </c>
      <c r="B151" s="99" t="s">
        <v>234</v>
      </c>
      <c r="C151" s="122">
        <f>+C62-C126</f>
        <v>-90251773</v>
      </c>
      <c r="D151" s="122">
        <f>+D62-D126</f>
        <v>-76074005</v>
      </c>
      <c r="E151" s="122">
        <f>+E62-E126</f>
        <v>558646</v>
      </c>
    </row>
    <row r="152" spans="1:5" ht="21.75" thickBot="1" x14ac:dyDescent="0.3">
      <c r="A152" s="96" t="s">
        <v>294</v>
      </c>
      <c r="B152" s="99" t="s">
        <v>235</v>
      </c>
      <c r="C152" s="122">
        <f>+C85-C146</f>
        <v>91649773</v>
      </c>
      <c r="D152" s="122">
        <f>+D85-D146</f>
        <v>77588005</v>
      </c>
      <c r="E152" s="122">
        <f>+E85-E146</f>
        <v>78916043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ht="12.75" customHeight="1" x14ac:dyDescent="0.25"/>
    <row r="162" spans="3:5" s="125" customFormat="1" ht="12.75" customHeight="1" x14ac:dyDescent="0.25">
      <c r="C162" s="126"/>
      <c r="D162" s="126"/>
      <c r="E162" s="126"/>
    </row>
  </sheetData>
  <mergeCells count="9">
    <mergeCell ref="A149:E149"/>
    <mergeCell ref="A1:E1"/>
    <mergeCell ref="A3:A4"/>
    <mergeCell ref="B3:B4"/>
    <mergeCell ref="C3:E3"/>
    <mergeCell ref="A88:E88"/>
    <mergeCell ref="A90:A91"/>
    <mergeCell ref="B90:B91"/>
    <mergeCell ref="C90:E90"/>
  </mergeCells>
  <phoneticPr fontId="24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2018. ÉVI ZÁRSZÁMADÁS
KÖTELEZŐ FELADATAINAK MÉRLEGE 
&amp;R&amp;"Times New Roman CE,Félkövér dőlt"&amp;11 1.2. melléklet a ....../2019. (......) önkormányzati rendelethez</oddHeader>
  </headerFooter>
  <rowBreaks count="1" manualBreakCount="1">
    <brk id="8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view="pageLayout" topLeftCell="A90" zoomScaleNormal="130" zoomScaleSheetLayoutView="100" workbookViewId="0">
      <selection activeCell="G114" sqref="G114"/>
    </sheetView>
  </sheetViews>
  <sheetFormatPr defaultRowHeight="15.75" x14ac:dyDescent="0.25"/>
  <cols>
    <col min="1" max="1" width="9.5" style="125" customWidth="1"/>
    <col min="2" max="2" width="60.83203125" style="125" customWidth="1"/>
    <col min="3" max="5" width="15.83203125" style="126" customWidth="1"/>
    <col min="6" max="16384" width="9.33203125" style="136"/>
  </cols>
  <sheetData>
    <row r="1" spans="1:5" ht="15.95" customHeight="1" x14ac:dyDescent="0.25">
      <c r="A1" s="312" t="s">
        <v>291</v>
      </c>
      <c r="B1" s="312"/>
      <c r="C1" s="312"/>
      <c r="D1" s="312"/>
      <c r="E1" s="312"/>
    </row>
    <row r="2" spans="1:5" ht="15.95" customHeight="1" thickBot="1" x14ac:dyDescent="0.3">
      <c r="A2" s="26" t="s">
        <v>377</v>
      </c>
      <c r="B2" s="26"/>
      <c r="C2" s="123"/>
      <c r="D2" s="123"/>
      <c r="E2" s="123" t="s">
        <v>386</v>
      </c>
    </row>
    <row r="3" spans="1:5" ht="15.95" customHeight="1" x14ac:dyDescent="0.25">
      <c r="A3" s="313" t="s">
        <v>341</v>
      </c>
      <c r="B3" s="315" t="s">
        <v>292</v>
      </c>
      <c r="C3" s="317" t="str">
        <f>+'1.1.sz.mell.'!C3:E3</f>
        <v>2018. évi</v>
      </c>
      <c r="D3" s="317"/>
      <c r="E3" s="318"/>
    </row>
    <row r="4" spans="1:5" ht="38.1" customHeight="1" thickBot="1" x14ac:dyDescent="0.3">
      <c r="A4" s="314"/>
      <c r="B4" s="316"/>
      <c r="C4" s="28" t="s">
        <v>55</v>
      </c>
      <c r="D4" s="28" t="s">
        <v>56</v>
      </c>
      <c r="E4" s="29" t="s">
        <v>57</v>
      </c>
    </row>
    <row r="5" spans="1:5" s="137" customFormat="1" ht="12" customHeight="1" thickBot="1" x14ac:dyDescent="0.25">
      <c r="A5" s="101" t="s">
        <v>179</v>
      </c>
      <c r="B5" s="102" t="s">
        <v>180</v>
      </c>
      <c r="C5" s="102" t="s">
        <v>181</v>
      </c>
      <c r="D5" s="102" t="s">
        <v>182</v>
      </c>
      <c r="E5" s="150" t="s">
        <v>183</v>
      </c>
    </row>
    <row r="6" spans="1:5" s="138" customFormat="1" ht="12" customHeight="1" thickBot="1" x14ac:dyDescent="0.25">
      <c r="A6" s="96" t="s">
        <v>293</v>
      </c>
      <c r="B6" s="97" t="s">
        <v>63</v>
      </c>
      <c r="C6" s="128">
        <f>SUM(C7:C12)</f>
        <v>0</v>
      </c>
      <c r="D6" s="128">
        <f>SUM(D7:D12)</f>
        <v>0</v>
      </c>
      <c r="E6" s="111">
        <f>SUM(E7:E12)</f>
        <v>0</v>
      </c>
    </row>
    <row r="7" spans="1:5" s="138" customFormat="1" ht="12" customHeight="1" x14ac:dyDescent="0.2">
      <c r="A7" s="91" t="s">
        <v>353</v>
      </c>
      <c r="B7" s="139" t="s">
        <v>64</v>
      </c>
      <c r="C7" s="130"/>
      <c r="D7" s="130"/>
      <c r="E7" s="113"/>
    </row>
    <row r="8" spans="1:5" s="138" customFormat="1" ht="12" customHeight="1" x14ac:dyDescent="0.2">
      <c r="A8" s="90" t="s">
        <v>354</v>
      </c>
      <c r="B8" s="140" t="s">
        <v>65</v>
      </c>
      <c r="C8" s="129"/>
      <c r="D8" s="129"/>
      <c r="E8" s="112"/>
    </row>
    <row r="9" spans="1:5" s="138" customFormat="1" ht="12" customHeight="1" x14ac:dyDescent="0.2">
      <c r="A9" s="90" t="s">
        <v>355</v>
      </c>
      <c r="B9" s="140" t="s">
        <v>66</v>
      </c>
      <c r="C9" s="129"/>
      <c r="D9" s="129"/>
      <c r="E9" s="112"/>
    </row>
    <row r="10" spans="1:5" s="138" customFormat="1" ht="12" customHeight="1" x14ac:dyDescent="0.2">
      <c r="A10" s="90" t="s">
        <v>356</v>
      </c>
      <c r="B10" s="140" t="s">
        <v>67</v>
      </c>
      <c r="C10" s="129"/>
      <c r="D10" s="129"/>
      <c r="E10" s="112"/>
    </row>
    <row r="11" spans="1:5" s="138" customFormat="1" ht="12" customHeight="1" x14ac:dyDescent="0.2">
      <c r="A11" s="90" t="s">
        <v>374</v>
      </c>
      <c r="B11" s="140" t="s">
        <v>68</v>
      </c>
      <c r="C11" s="129"/>
      <c r="D11" s="129"/>
      <c r="E11" s="112"/>
    </row>
    <row r="12" spans="1:5" s="138" customFormat="1" ht="12" customHeight="1" thickBot="1" x14ac:dyDescent="0.25">
      <c r="A12" s="92" t="s">
        <v>357</v>
      </c>
      <c r="B12" s="141" t="s">
        <v>69</v>
      </c>
      <c r="C12" s="131"/>
      <c r="D12" s="131"/>
      <c r="E12" s="114"/>
    </row>
    <row r="13" spans="1:5" s="138" customFormat="1" ht="12" customHeight="1" thickBot="1" x14ac:dyDescent="0.25">
      <c r="A13" s="96" t="s">
        <v>294</v>
      </c>
      <c r="B13" s="118" t="s">
        <v>70</v>
      </c>
      <c r="C13" s="128">
        <f>SUM(C14:C18)</f>
        <v>0</v>
      </c>
      <c r="D13" s="128">
        <f>SUM(D14:D18)</f>
        <v>0</v>
      </c>
      <c r="E13" s="111">
        <f>SUM(E14:E18)</f>
        <v>0</v>
      </c>
    </row>
    <row r="14" spans="1:5" s="138" customFormat="1" ht="12" customHeight="1" x14ac:dyDescent="0.2">
      <c r="A14" s="91" t="s">
        <v>359</v>
      </c>
      <c r="B14" s="139" t="s">
        <v>71</v>
      </c>
      <c r="C14" s="130"/>
      <c r="D14" s="130"/>
      <c r="E14" s="113"/>
    </row>
    <row r="15" spans="1:5" s="138" customFormat="1" ht="12" customHeight="1" x14ac:dyDescent="0.2">
      <c r="A15" s="90" t="s">
        <v>360</v>
      </c>
      <c r="B15" s="140" t="s">
        <v>72</v>
      </c>
      <c r="C15" s="129"/>
      <c r="D15" s="129"/>
      <c r="E15" s="112"/>
    </row>
    <row r="16" spans="1:5" s="138" customFormat="1" ht="12" customHeight="1" x14ac:dyDescent="0.2">
      <c r="A16" s="90" t="s">
        <v>361</v>
      </c>
      <c r="B16" s="140" t="s">
        <v>73</v>
      </c>
      <c r="C16" s="129"/>
      <c r="D16" s="129"/>
      <c r="E16" s="112"/>
    </row>
    <row r="17" spans="1:5" s="138" customFormat="1" ht="12" customHeight="1" x14ac:dyDescent="0.2">
      <c r="A17" s="90" t="s">
        <v>362</v>
      </c>
      <c r="B17" s="140" t="s">
        <v>74</v>
      </c>
      <c r="C17" s="129"/>
      <c r="D17" s="129"/>
      <c r="E17" s="112"/>
    </row>
    <row r="18" spans="1:5" s="138" customFormat="1" ht="12" customHeight="1" x14ac:dyDescent="0.2">
      <c r="A18" s="90" t="s">
        <v>363</v>
      </c>
      <c r="B18" s="140" t="s">
        <v>75</v>
      </c>
      <c r="C18" s="129"/>
      <c r="D18" s="129"/>
      <c r="E18" s="112"/>
    </row>
    <row r="19" spans="1:5" s="138" customFormat="1" ht="12" customHeight="1" thickBot="1" x14ac:dyDescent="0.25">
      <c r="A19" s="92" t="s">
        <v>369</v>
      </c>
      <c r="B19" s="141" t="s">
        <v>76</v>
      </c>
      <c r="C19" s="131"/>
      <c r="D19" s="131"/>
      <c r="E19" s="114"/>
    </row>
    <row r="20" spans="1:5" s="138" customFormat="1" ht="12" customHeight="1" thickBot="1" x14ac:dyDescent="0.25">
      <c r="A20" s="96" t="s">
        <v>295</v>
      </c>
      <c r="B20" s="97" t="s">
        <v>77</v>
      </c>
      <c r="C20" s="128">
        <f>SUM(C21:C25)</f>
        <v>0</v>
      </c>
      <c r="D20" s="128">
        <f>SUM(D21:D25)</f>
        <v>0</v>
      </c>
      <c r="E20" s="111">
        <f>SUM(E21:E25)</f>
        <v>0</v>
      </c>
    </row>
    <row r="21" spans="1:5" s="138" customFormat="1" ht="12" customHeight="1" x14ac:dyDescent="0.2">
      <c r="A21" s="91" t="s">
        <v>342</v>
      </c>
      <c r="B21" s="139" t="s">
        <v>78</v>
      </c>
      <c r="C21" s="130"/>
      <c r="D21" s="130"/>
      <c r="E21" s="113"/>
    </row>
    <row r="22" spans="1:5" s="138" customFormat="1" ht="12" customHeight="1" x14ac:dyDescent="0.2">
      <c r="A22" s="90" t="s">
        <v>343</v>
      </c>
      <c r="B22" s="140" t="s">
        <v>79</v>
      </c>
      <c r="C22" s="129"/>
      <c r="D22" s="129"/>
      <c r="E22" s="112"/>
    </row>
    <row r="23" spans="1:5" s="138" customFormat="1" ht="12" customHeight="1" x14ac:dyDescent="0.2">
      <c r="A23" s="90" t="s">
        <v>344</v>
      </c>
      <c r="B23" s="140" t="s">
        <v>80</v>
      </c>
      <c r="C23" s="129"/>
      <c r="D23" s="129"/>
      <c r="E23" s="112"/>
    </row>
    <row r="24" spans="1:5" s="138" customFormat="1" ht="12" customHeight="1" x14ac:dyDescent="0.2">
      <c r="A24" s="90" t="s">
        <v>345</v>
      </c>
      <c r="B24" s="140" t="s">
        <v>81</v>
      </c>
      <c r="C24" s="129"/>
      <c r="D24" s="129"/>
      <c r="E24" s="112"/>
    </row>
    <row r="25" spans="1:5" s="138" customFormat="1" ht="12" customHeight="1" x14ac:dyDescent="0.2">
      <c r="A25" s="90" t="s">
        <v>3</v>
      </c>
      <c r="B25" s="140" t="s">
        <v>82</v>
      </c>
      <c r="C25" s="129"/>
      <c r="D25" s="129"/>
      <c r="E25" s="112"/>
    </row>
    <row r="26" spans="1:5" s="138" customFormat="1" ht="12" customHeight="1" thickBot="1" x14ac:dyDescent="0.25">
      <c r="A26" s="92" t="s">
        <v>4</v>
      </c>
      <c r="B26" s="141" t="s">
        <v>83</v>
      </c>
      <c r="C26" s="131"/>
      <c r="D26" s="131"/>
      <c r="E26" s="114"/>
    </row>
    <row r="27" spans="1:5" s="138" customFormat="1" ht="12" customHeight="1" thickBot="1" x14ac:dyDescent="0.25">
      <c r="A27" s="96" t="s">
        <v>5</v>
      </c>
      <c r="B27" s="97" t="s">
        <v>84</v>
      </c>
      <c r="C27" s="134">
        <f>+C28+C31+C32+C33</f>
        <v>0</v>
      </c>
      <c r="D27" s="134">
        <f>+D28+D31+D32+D33</f>
        <v>0</v>
      </c>
      <c r="E27" s="147">
        <f>+E28+E31+E32+E33</f>
        <v>0</v>
      </c>
    </row>
    <row r="28" spans="1:5" s="138" customFormat="1" ht="12" customHeight="1" x14ac:dyDescent="0.2">
      <c r="A28" s="91" t="s">
        <v>85</v>
      </c>
      <c r="B28" s="139" t="s">
        <v>86</v>
      </c>
      <c r="C28" s="149">
        <f>+C29+C30</f>
        <v>0</v>
      </c>
      <c r="D28" s="149">
        <f>+D29+D30</f>
        <v>0</v>
      </c>
      <c r="E28" s="148">
        <f>+E29+E30</f>
        <v>0</v>
      </c>
    </row>
    <row r="29" spans="1:5" s="138" customFormat="1" ht="12" customHeight="1" x14ac:dyDescent="0.2">
      <c r="A29" s="90" t="s">
        <v>87</v>
      </c>
      <c r="B29" s="140" t="s">
        <v>88</v>
      </c>
      <c r="C29" s="129"/>
      <c r="D29" s="129"/>
      <c r="E29" s="112"/>
    </row>
    <row r="30" spans="1:5" s="138" customFormat="1" ht="12" customHeight="1" x14ac:dyDescent="0.2">
      <c r="A30" s="90" t="s">
        <v>89</v>
      </c>
      <c r="B30" s="140" t="s">
        <v>90</v>
      </c>
      <c r="C30" s="129"/>
      <c r="D30" s="129"/>
      <c r="E30" s="112"/>
    </row>
    <row r="31" spans="1:5" s="138" customFormat="1" ht="12" customHeight="1" x14ac:dyDescent="0.2">
      <c r="A31" s="90" t="s">
        <v>91</v>
      </c>
      <c r="B31" s="140" t="s">
        <v>92</v>
      </c>
      <c r="C31" s="129"/>
      <c r="D31" s="129"/>
      <c r="E31" s="112"/>
    </row>
    <row r="32" spans="1:5" s="138" customFormat="1" ht="12" customHeight="1" x14ac:dyDescent="0.2">
      <c r="A32" s="90" t="s">
        <v>93</v>
      </c>
      <c r="B32" s="140" t="s">
        <v>94</v>
      </c>
      <c r="C32" s="129"/>
      <c r="D32" s="129"/>
      <c r="E32" s="112"/>
    </row>
    <row r="33" spans="1:5" s="138" customFormat="1" ht="12" customHeight="1" thickBot="1" x14ac:dyDescent="0.25">
      <c r="A33" s="92" t="s">
        <v>95</v>
      </c>
      <c r="B33" s="141" t="s">
        <v>96</v>
      </c>
      <c r="C33" s="131"/>
      <c r="D33" s="131"/>
      <c r="E33" s="114"/>
    </row>
    <row r="34" spans="1:5" s="138" customFormat="1" ht="12" customHeight="1" thickBot="1" x14ac:dyDescent="0.25">
      <c r="A34" s="96" t="s">
        <v>297</v>
      </c>
      <c r="B34" s="97" t="s">
        <v>97</v>
      </c>
      <c r="C34" s="128">
        <f>SUM(C35:C44)</f>
        <v>0</v>
      </c>
      <c r="D34" s="128">
        <f>SUM(D35:D44)</f>
        <v>0</v>
      </c>
      <c r="E34" s="111">
        <f>SUM(E35:E44)</f>
        <v>0</v>
      </c>
    </row>
    <row r="35" spans="1:5" s="138" customFormat="1" ht="12" customHeight="1" x14ac:dyDescent="0.2">
      <c r="A35" s="91" t="s">
        <v>346</v>
      </c>
      <c r="B35" s="139" t="s">
        <v>98</v>
      </c>
      <c r="C35" s="130"/>
      <c r="D35" s="130"/>
      <c r="E35" s="113"/>
    </row>
    <row r="36" spans="1:5" s="138" customFormat="1" ht="12" customHeight="1" x14ac:dyDescent="0.2">
      <c r="A36" s="90" t="s">
        <v>347</v>
      </c>
      <c r="B36" s="140" t="s">
        <v>99</v>
      </c>
      <c r="C36" s="129"/>
      <c r="D36" s="129"/>
      <c r="E36" s="112"/>
    </row>
    <row r="37" spans="1:5" s="138" customFormat="1" ht="12" customHeight="1" x14ac:dyDescent="0.2">
      <c r="A37" s="90" t="s">
        <v>348</v>
      </c>
      <c r="B37" s="140" t="s">
        <v>100</v>
      </c>
      <c r="C37" s="129"/>
      <c r="D37" s="129"/>
      <c r="E37" s="112"/>
    </row>
    <row r="38" spans="1:5" s="138" customFormat="1" ht="12" customHeight="1" x14ac:dyDescent="0.2">
      <c r="A38" s="90" t="s">
        <v>7</v>
      </c>
      <c r="B38" s="140" t="s">
        <v>101</v>
      </c>
      <c r="C38" s="129"/>
      <c r="D38" s="129"/>
      <c r="E38" s="112"/>
    </row>
    <row r="39" spans="1:5" s="138" customFormat="1" ht="12" customHeight="1" x14ac:dyDescent="0.2">
      <c r="A39" s="90" t="s">
        <v>8</v>
      </c>
      <c r="B39" s="140" t="s">
        <v>102</v>
      </c>
      <c r="C39" s="129"/>
      <c r="D39" s="129"/>
      <c r="E39" s="112"/>
    </row>
    <row r="40" spans="1:5" s="138" customFormat="1" ht="12" customHeight="1" x14ac:dyDescent="0.2">
      <c r="A40" s="90" t="s">
        <v>9</v>
      </c>
      <c r="B40" s="140" t="s">
        <v>103</v>
      </c>
      <c r="C40" s="129"/>
      <c r="D40" s="129"/>
      <c r="E40" s="112"/>
    </row>
    <row r="41" spans="1:5" s="138" customFormat="1" ht="12" customHeight="1" x14ac:dyDescent="0.2">
      <c r="A41" s="90" t="s">
        <v>10</v>
      </c>
      <c r="B41" s="140" t="s">
        <v>104</v>
      </c>
      <c r="C41" s="129"/>
      <c r="D41" s="129"/>
      <c r="E41" s="112"/>
    </row>
    <row r="42" spans="1:5" s="138" customFormat="1" ht="12" customHeight="1" x14ac:dyDescent="0.2">
      <c r="A42" s="90" t="s">
        <v>11</v>
      </c>
      <c r="B42" s="140" t="s">
        <v>105</v>
      </c>
      <c r="C42" s="129"/>
      <c r="D42" s="129"/>
      <c r="E42" s="112"/>
    </row>
    <row r="43" spans="1:5" s="138" customFormat="1" ht="12" customHeight="1" x14ac:dyDescent="0.2">
      <c r="A43" s="90" t="s">
        <v>106</v>
      </c>
      <c r="B43" s="140" t="s">
        <v>107</v>
      </c>
      <c r="C43" s="132"/>
      <c r="D43" s="132"/>
      <c r="E43" s="115"/>
    </row>
    <row r="44" spans="1:5" s="138" customFormat="1" ht="12" customHeight="1" thickBot="1" x14ac:dyDescent="0.25">
      <c r="A44" s="92" t="s">
        <v>108</v>
      </c>
      <c r="B44" s="141" t="s">
        <v>109</v>
      </c>
      <c r="C44" s="133"/>
      <c r="D44" s="133"/>
      <c r="E44" s="116"/>
    </row>
    <row r="45" spans="1:5" s="138" customFormat="1" ht="12" customHeight="1" thickBot="1" x14ac:dyDescent="0.25">
      <c r="A45" s="96" t="s">
        <v>298</v>
      </c>
      <c r="B45" s="97" t="s">
        <v>110</v>
      </c>
      <c r="C45" s="128">
        <f>SUM(C46:C50)</f>
        <v>0</v>
      </c>
      <c r="D45" s="128">
        <f>SUM(D46:D50)</f>
        <v>0</v>
      </c>
      <c r="E45" s="111">
        <f>SUM(E46:E50)</f>
        <v>0</v>
      </c>
    </row>
    <row r="46" spans="1:5" s="138" customFormat="1" ht="12" customHeight="1" x14ac:dyDescent="0.2">
      <c r="A46" s="91" t="s">
        <v>349</v>
      </c>
      <c r="B46" s="139" t="s">
        <v>111</v>
      </c>
      <c r="C46" s="151"/>
      <c r="D46" s="151"/>
      <c r="E46" s="117"/>
    </row>
    <row r="47" spans="1:5" s="138" customFormat="1" ht="12" customHeight="1" x14ac:dyDescent="0.2">
      <c r="A47" s="90" t="s">
        <v>350</v>
      </c>
      <c r="B47" s="140" t="s">
        <v>112</v>
      </c>
      <c r="C47" s="132"/>
      <c r="D47" s="132"/>
      <c r="E47" s="115"/>
    </row>
    <row r="48" spans="1:5" s="138" customFormat="1" ht="12" customHeight="1" x14ac:dyDescent="0.2">
      <c r="A48" s="90" t="s">
        <v>113</v>
      </c>
      <c r="B48" s="140" t="s">
        <v>114</v>
      </c>
      <c r="C48" s="132"/>
      <c r="D48" s="132"/>
      <c r="E48" s="115"/>
    </row>
    <row r="49" spans="1:5" s="138" customFormat="1" ht="12" customHeight="1" x14ac:dyDescent="0.2">
      <c r="A49" s="90" t="s">
        <v>115</v>
      </c>
      <c r="B49" s="140" t="s">
        <v>116</v>
      </c>
      <c r="C49" s="132"/>
      <c r="D49" s="132"/>
      <c r="E49" s="115"/>
    </row>
    <row r="50" spans="1:5" s="138" customFormat="1" ht="12" customHeight="1" thickBot="1" x14ac:dyDescent="0.25">
      <c r="A50" s="92" t="s">
        <v>117</v>
      </c>
      <c r="B50" s="141" t="s">
        <v>118</v>
      </c>
      <c r="C50" s="133"/>
      <c r="D50" s="133"/>
      <c r="E50" s="116"/>
    </row>
    <row r="51" spans="1:5" s="138" customFormat="1" ht="17.25" customHeight="1" thickBot="1" x14ac:dyDescent="0.25">
      <c r="A51" s="96" t="s">
        <v>12</v>
      </c>
      <c r="B51" s="97" t="s">
        <v>119</v>
      </c>
      <c r="C51" s="128">
        <f>SUM(C52:C54)</f>
        <v>0</v>
      </c>
      <c r="D51" s="128">
        <f>SUM(D52:D54)</f>
        <v>0</v>
      </c>
      <c r="E51" s="111">
        <f>SUM(E52:E54)</f>
        <v>0</v>
      </c>
    </row>
    <row r="52" spans="1:5" s="138" customFormat="1" ht="12" customHeight="1" x14ac:dyDescent="0.2">
      <c r="A52" s="91" t="s">
        <v>351</v>
      </c>
      <c r="B52" s="139" t="s">
        <v>120</v>
      </c>
      <c r="C52" s="130"/>
      <c r="D52" s="130"/>
      <c r="E52" s="113"/>
    </row>
    <row r="53" spans="1:5" s="138" customFormat="1" ht="12" customHeight="1" x14ac:dyDescent="0.2">
      <c r="A53" s="90" t="s">
        <v>352</v>
      </c>
      <c r="B53" s="140" t="s">
        <v>121</v>
      </c>
      <c r="C53" s="129"/>
      <c r="D53" s="129"/>
      <c r="E53" s="112"/>
    </row>
    <row r="54" spans="1:5" s="138" customFormat="1" ht="12" customHeight="1" x14ac:dyDescent="0.2">
      <c r="A54" s="90" t="s">
        <v>122</v>
      </c>
      <c r="B54" s="140" t="s">
        <v>123</v>
      </c>
      <c r="C54" s="129"/>
      <c r="D54" s="129"/>
      <c r="E54" s="112"/>
    </row>
    <row r="55" spans="1:5" s="138" customFormat="1" ht="12" customHeight="1" thickBot="1" x14ac:dyDescent="0.25">
      <c r="A55" s="92" t="s">
        <v>124</v>
      </c>
      <c r="B55" s="141" t="s">
        <v>125</v>
      </c>
      <c r="C55" s="131"/>
      <c r="D55" s="131"/>
      <c r="E55" s="114"/>
    </row>
    <row r="56" spans="1:5" s="138" customFormat="1" ht="12" customHeight="1" thickBot="1" x14ac:dyDescent="0.25">
      <c r="A56" s="96" t="s">
        <v>300</v>
      </c>
      <c r="B56" s="118" t="s">
        <v>126</v>
      </c>
      <c r="C56" s="128">
        <f>SUM(C57:C59)</f>
        <v>0</v>
      </c>
      <c r="D56" s="128">
        <f>SUM(D57:D59)</f>
        <v>0</v>
      </c>
      <c r="E56" s="111">
        <f>SUM(E57:E59)</f>
        <v>0</v>
      </c>
    </row>
    <row r="57" spans="1:5" s="138" customFormat="1" ht="12" customHeight="1" x14ac:dyDescent="0.2">
      <c r="A57" s="91" t="s">
        <v>13</v>
      </c>
      <c r="B57" s="139" t="s">
        <v>127</v>
      </c>
      <c r="C57" s="132"/>
      <c r="D57" s="132"/>
      <c r="E57" s="115"/>
    </row>
    <row r="58" spans="1:5" s="138" customFormat="1" ht="12" customHeight="1" x14ac:dyDescent="0.2">
      <c r="A58" s="90" t="s">
        <v>14</v>
      </c>
      <c r="B58" s="140" t="s">
        <v>128</v>
      </c>
      <c r="C58" s="132"/>
      <c r="D58" s="132"/>
      <c r="E58" s="115"/>
    </row>
    <row r="59" spans="1:5" s="138" customFormat="1" ht="12" customHeight="1" x14ac:dyDescent="0.2">
      <c r="A59" s="90" t="s">
        <v>34</v>
      </c>
      <c r="B59" s="140" t="s">
        <v>129</v>
      </c>
      <c r="C59" s="132"/>
      <c r="D59" s="132"/>
      <c r="E59" s="115"/>
    </row>
    <row r="60" spans="1:5" s="138" customFormat="1" ht="12" customHeight="1" thickBot="1" x14ac:dyDescent="0.25">
      <c r="A60" s="92" t="s">
        <v>130</v>
      </c>
      <c r="B60" s="141" t="s">
        <v>131</v>
      </c>
      <c r="C60" s="132"/>
      <c r="D60" s="132"/>
      <c r="E60" s="115"/>
    </row>
    <row r="61" spans="1:5" s="138" customFormat="1" ht="12" customHeight="1" thickBot="1" x14ac:dyDescent="0.25">
      <c r="A61" s="96" t="s">
        <v>301</v>
      </c>
      <c r="B61" s="97" t="s">
        <v>132</v>
      </c>
      <c r="C61" s="134">
        <f>+C6+C13+C20+C27+C34+C45+C51+C56</f>
        <v>0</v>
      </c>
      <c r="D61" s="134">
        <f>+D6+D13+D20+D27+D34+D45+D51+D56</f>
        <v>0</v>
      </c>
      <c r="E61" s="147">
        <f>+E6+E13+E20+E27+E34+E45+E51+E56</f>
        <v>0</v>
      </c>
    </row>
    <row r="62" spans="1:5" s="138" customFormat="1" ht="12" customHeight="1" thickBot="1" x14ac:dyDescent="0.25">
      <c r="A62" s="152" t="s">
        <v>133</v>
      </c>
      <c r="B62" s="118" t="s">
        <v>134</v>
      </c>
      <c r="C62" s="128">
        <f>+C63+C64+C65</f>
        <v>0</v>
      </c>
      <c r="D62" s="128">
        <f>+D63+D64+D65</f>
        <v>0</v>
      </c>
      <c r="E62" s="111">
        <f>+E63+E64+E65</f>
        <v>0</v>
      </c>
    </row>
    <row r="63" spans="1:5" s="138" customFormat="1" ht="12" customHeight="1" x14ac:dyDescent="0.2">
      <c r="A63" s="91" t="s">
        <v>135</v>
      </c>
      <c r="B63" s="139" t="s">
        <v>136</v>
      </c>
      <c r="C63" s="132"/>
      <c r="D63" s="132"/>
      <c r="E63" s="115"/>
    </row>
    <row r="64" spans="1:5" s="138" customFormat="1" ht="12" customHeight="1" x14ac:dyDescent="0.2">
      <c r="A64" s="90" t="s">
        <v>137</v>
      </c>
      <c r="B64" s="140" t="s">
        <v>138</v>
      </c>
      <c r="C64" s="132"/>
      <c r="D64" s="132"/>
      <c r="E64" s="115"/>
    </row>
    <row r="65" spans="1:5" s="138" customFormat="1" ht="12" customHeight="1" thickBot="1" x14ac:dyDescent="0.25">
      <c r="A65" s="92" t="s">
        <v>139</v>
      </c>
      <c r="B65" s="76" t="s">
        <v>184</v>
      </c>
      <c r="C65" s="132"/>
      <c r="D65" s="132"/>
      <c r="E65" s="115"/>
    </row>
    <row r="66" spans="1:5" s="138" customFormat="1" ht="12" customHeight="1" thickBot="1" x14ac:dyDescent="0.25">
      <c r="A66" s="152" t="s">
        <v>141</v>
      </c>
      <c r="B66" s="118" t="s">
        <v>142</v>
      </c>
      <c r="C66" s="128">
        <f>+C67+C68+C69+C70</f>
        <v>0</v>
      </c>
      <c r="D66" s="128">
        <f>+D67+D68+D69+D70</f>
        <v>0</v>
      </c>
      <c r="E66" s="111">
        <f>+E67+E68+E69+E70</f>
        <v>0</v>
      </c>
    </row>
    <row r="67" spans="1:5" s="138" customFormat="1" ht="13.5" customHeight="1" x14ac:dyDescent="0.2">
      <c r="A67" s="91" t="s">
        <v>375</v>
      </c>
      <c r="B67" s="139" t="s">
        <v>143</v>
      </c>
      <c r="C67" s="132"/>
      <c r="D67" s="132"/>
      <c r="E67" s="115"/>
    </row>
    <row r="68" spans="1:5" s="138" customFormat="1" ht="12" customHeight="1" x14ac:dyDescent="0.2">
      <c r="A68" s="90" t="s">
        <v>376</v>
      </c>
      <c r="B68" s="140" t="s">
        <v>144</v>
      </c>
      <c r="C68" s="132"/>
      <c r="D68" s="132"/>
      <c r="E68" s="115"/>
    </row>
    <row r="69" spans="1:5" s="138" customFormat="1" ht="12" customHeight="1" x14ac:dyDescent="0.2">
      <c r="A69" s="90" t="s">
        <v>145</v>
      </c>
      <c r="B69" s="140" t="s">
        <v>146</v>
      </c>
      <c r="C69" s="132"/>
      <c r="D69" s="132"/>
      <c r="E69" s="115"/>
    </row>
    <row r="70" spans="1:5" s="138" customFormat="1" ht="12" customHeight="1" thickBot="1" x14ac:dyDescent="0.25">
      <c r="A70" s="92" t="s">
        <v>147</v>
      </c>
      <c r="B70" s="141" t="s">
        <v>148</v>
      </c>
      <c r="C70" s="132"/>
      <c r="D70" s="132"/>
      <c r="E70" s="115"/>
    </row>
    <row r="71" spans="1:5" s="138" customFormat="1" ht="12" customHeight="1" thickBot="1" x14ac:dyDescent="0.25">
      <c r="A71" s="152" t="s">
        <v>149</v>
      </c>
      <c r="B71" s="118" t="s">
        <v>150</v>
      </c>
      <c r="C71" s="128">
        <f>+C72+C73</f>
        <v>0</v>
      </c>
      <c r="D71" s="128">
        <f>+D72+D73</f>
        <v>0</v>
      </c>
      <c r="E71" s="111">
        <f>+E72+E73</f>
        <v>0</v>
      </c>
    </row>
    <row r="72" spans="1:5" s="138" customFormat="1" ht="12" customHeight="1" x14ac:dyDescent="0.2">
      <c r="A72" s="91" t="s">
        <v>151</v>
      </c>
      <c r="B72" s="139" t="s">
        <v>152</v>
      </c>
      <c r="C72" s="132"/>
      <c r="D72" s="132"/>
      <c r="E72" s="115"/>
    </row>
    <row r="73" spans="1:5" s="138" customFormat="1" ht="12" customHeight="1" thickBot="1" x14ac:dyDescent="0.25">
      <c r="A73" s="92" t="s">
        <v>153</v>
      </c>
      <c r="B73" s="141" t="s">
        <v>154</v>
      </c>
      <c r="C73" s="132"/>
      <c r="D73" s="132"/>
      <c r="E73" s="115"/>
    </row>
    <row r="74" spans="1:5" s="138" customFormat="1" ht="12" customHeight="1" thickBot="1" x14ac:dyDescent="0.25">
      <c r="A74" s="152" t="s">
        <v>155</v>
      </c>
      <c r="B74" s="118" t="s">
        <v>156</v>
      </c>
      <c r="C74" s="128">
        <f>+C75+C76+C77</f>
        <v>0</v>
      </c>
      <c r="D74" s="128">
        <f>+D75+D76+D77</f>
        <v>0</v>
      </c>
      <c r="E74" s="111">
        <f>+E75+E76+E77</f>
        <v>0</v>
      </c>
    </row>
    <row r="75" spans="1:5" s="138" customFormat="1" ht="12" customHeight="1" x14ac:dyDescent="0.2">
      <c r="A75" s="91" t="s">
        <v>157</v>
      </c>
      <c r="B75" s="139" t="s">
        <v>158</v>
      </c>
      <c r="C75" s="132"/>
      <c r="D75" s="132"/>
      <c r="E75" s="115"/>
    </row>
    <row r="76" spans="1:5" s="138" customFormat="1" ht="12" customHeight="1" x14ac:dyDescent="0.2">
      <c r="A76" s="90" t="s">
        <v>159</v>
      </c>
      <c r="B76" s="140" t="s">
        <v>160</v>
      </c>
      <c r="C76" s="132"/>
      <c r="D76" s="132"/>
      <c r="E76" s="115"/>
    </row>
    <row r="77" spans="1:5" s="138" customFormat="1" ht="12" customHeight="1" thickBot="1" x14ac:dyDescent="0.25">
      <c r="A77" s="92" t="s">
        <v>161</v>
      </c>
      <c r="B77" s="120" t="s">
        <v>162</v>
      </c>
      <c r="C77" s="132"/>
      <c r="D77" s="132"/>
      <c r="E77" s="115"/>
    </row>
    <row r="78" spans="1:5" s="138" customFormat="1" ht="12" customHeight="1" thickBot="1" x14ac:dyDescent="0.25">
      <c r="A78" s="152" t="s">
        <v>163</v>
      </c>
      <c r="B78" s="118" t="s">
        <v>164</v>
      </c>
      <c r="C78" s="128">
        <f>+C79+C80+C81+C82</f>
        <v>0</v>
      </c>
      <c r="D78" s="128">
        <f>+D79+D80+D81+D82</f>
        <v>0</v>
      </c>
      <c r="E78" s="111">
        <f>+E79+E80+E81+E82</f>
        <v>0</v>
      </c>
    </row>
    <row r="79" spans="1:5" s="138" customFormat="1" ht="12" customHeight="1" x14ac:dyDescent="0.2">
      <c r="A79" s="142" t="s">
        <v>165</v>
      </c>
      <c r="B79" s="139" t="s">
        <v>166</v>
      </c>
      <c r="C79" s="132"/>
      <c r="D79" s="132"/>
      <c r="E79" s="115"/>
    </row>
    <row r="80" spans="1:5" s="138" customFormat="1" ht="12" customHeight="1" x14ac:dyDescent="0.2">
      <c r="A80" s="143" t="s">
        <v>167</v>
      </c>
      <c r="B80" s="140" t="s">
        <v>168</v>
      </c>
      <c r="C80" s="132"/>
      <c r="D80" s="132"/>
      <c r="E80" s="115"/>
    </row>
    <row r="81" spans="1:5" s="138" customFormat="1" ht="12" customHeight="1" x14ac:dyDescent="0.2">
      <c r="A81" s="143" t="s">
        <v>169</v>
      </c>
      <c r="B81" s="140" t="s">
        <v>170</v>
      </c>
      <c r="C81" s="132"/>
      <c r="D81" s="132"/>
      <c r="E81" s="115"/>
    </row>
    <row r="82" spans="1:5" s="138" customFormat="1" ht="12" customHeight="1" thickBot="1" x14ac:dyDescent="0.25">
      <c r="A82" s="153" t="s">
        <v>171</v>
      </c>
      <c r="B82" s="120" t="s">
        <v>172</v>
      </c>
      <c r="C82" s="132"/>
      <c r="D82" s="132"/>
      <c r="E82" s="115"/>
    </row>
    <row r="83" spans="1:5" s="138" customFormat="1" ht="12" customHeight="1" thickBot="1" x14ac:dyDescent="0.25">
      <c r="A83" s="152" t="s">
        <v>173</v>
      </c>
      <c r="B83" s="118" t="s">
        <v>174</v>
      </c>
      <c r="C83" s="155"/>
      <c r="D83" s="155"/>
      <c r="E83" s="156"/>
    </row>
    <row r="84" spans="1:5" s="138" customFormat="1" ht="12" customHeight="1" thickBot="1" x14ac:dyDescent="0.25">
      <c r="A84" s="152" t="s">
        <v>175</v>
      </c>
      <c r="B84" s="74" t="s">
        <v>176</v>
      </c>
      <c r="C84" s="134">
        <f>+C62+C66+C71+C74+C78+C83</f>
        <v>0</v>
      </c>
      <c r="D84" s="134">
        <f>+D62+D66+D71+D74+D78+D83</f>
        <v>0</v>
      </c>
      <c r="E84" s="147">
        <f>+E62+E66+E71+E74+E78+E83</f>
        <v>0</v>
      </c>
    </row>
    <row r="85" spans="1:5" s="138" customFormat="1" ht="12" customHeight="1" thickBot="1" x14ac:dyDescent="0.25">
      <c r="A85" s="154" t="s">
        <v>177</v>
      </c>
      <c r="B85" s="77" t="s">
        <v>178</v>
      </c>
      <c r="C85" s="134">
        <f>+C61+C84</f>
        <v>0</v>
      </c>
      <c r="D85" s="134">
        <f>+D61+D84</f>
        <v>0</v>
      </c>
      <c r="E85" s="147">
        <f>+E61+E84</f>
        <v>0</v>
      </c>
    </row>
    <row r="86" spans="1:5" s="138" customFormat="1" ht="12" customHeight="1" x14ac:dyDescent="0.2">
      <c r="A86" s="72"/>
      <c r="B86" s="72"/>
      <c r="C86" s="73"/>
      <c r="D86" s="73"/>
      <c r="E86" s="73"/>
    </row>
    <row r="87" spans="1:5" ht="16.5" customHeight="1" x14ac:dyDescent="0.25">
      <c r="A87" s="312" t="s">
        <v>322</v>
      </c>
      <c r="B87" s="312"/>
      <c r="C87" s="312"/>
      <c r="D87" s="312"/>
      <c r="E87" s="312"/>
    </row>
    <row r="88" spans="1:5" s="144" customFormat="1" ht="16.5" customHeight="1" thickBot="1" x14ac:dyDescent="0.3">
      <c r="A88" s="27" t="s">
        <v>378</v>
      </c>
      <c r="B88" s="27"/>
      <c r="C88" s="105"/>
      <c r="D88" s="105"/>
      <c r="E88" s="105" t="s">
        <v>386</v>
      </c>
    </row>
    <row r="89" spans="1:5" s="144" customFormat="1" ht="16.5" customHeight="1" x14ac:dyDescent="0.25">
      <c r="A89" s="313" t="s">
        <v>341</v>
      </c>
      <c r="B89" s="315" t="s">
        <v>54</v>
      </c>
      <c r="C89" s="317" t="str">
        <f>+C3</f>
        <v>2018. évi</v>
      </c>
      <c r="D89" s="317"/>
      <c r="E89" s="318"/>
    </row>
    <row r="90" spans="1:5" ht="38.1" customHeight="1" thickBot="1" x14ac:dyDescent="0.3">
      <c r="A90" s="314"/>
      <c r="B90" s="316"/>
      <c r="C90" s="28" t="s">
        <v>55</v>
      </c>
      <c r="D90" s="28" t="s">
        <v>56</v>
      </c>
      <c r="E90" s="29" t="s">
        <v>57</v>
      </c>
    </row>
    <row r="91" spans="1:5" s="137" customFormat="1" ht="12" customHeight="1" thickBot="1" x14ac:dyDescent="0.25">
      <c r="A91" s="101" t="s">
        <v>179</v>
      </c>
      <c r="B91" s="102" t="s">
        <v>180</v>
      </c>
      <c r="C91" s="102" t="s">
        <v>181</v>
      </c>
      <c r="D91" s="102" t="s">
        <v>182</v>
      </c>
      <c r="E91" s="103" t="s">
        <v>183</v>
      </c>
    </row>
    <row r="92" spans="1:5" ht="12" customHeight="1" thickBot="1" x14ac:dyDescent="0.3">
      <c r="A92" s="98" t="s">
        <v>293</v>
      </c>
      <c r="B92" s="100" t="s">
        <v>185</v>
      </c>
      <c r="C92" s="127">
        <f>SUM(C93:C97)</f>
        <v>1398000</v>
      </c>
      <c r="D92" s="127">
        <f>SUM(D93:D97)</f>
        <v>1514000</v>
      </c>
      <c r="E92" s="82">
        <f>SUM(E93:E97)</f>
        <v>1486680</v>
      </c>
    </row>
    <row r="93" spans="1:5" ht="12" customHeight="1" x14ac:dyDescent="0.25">
      <c r="A93" s="93" t="s">
        <v>353</v>
      </c>
      <c r="B93" s="86" t="s">
        <v>323</v>
      </c>
      <c r="C93" s="35"/>
      <c r="D93" s="35"/>
      <c r="E93" s="81"/>
    </row>
    <row r="94" spans="1:5" ht="12" customHeight="1" x14ac:dyDescent="0.25">
      <c r="A94" s="90" t="s">
        <v>354</v>
      </c>
      <c r="B94" s="84" t="s">
        <v>15</v>
      </c>
      <c r="C94" s="129"/>
      <c r="D94" s="129"/>
      <c r="E94" s="112"/>
    </row>
    <row r="95" spans="1:5" ht="12" customHeight="1" x14ac:dyDescent="0.25">
      <c r="A95" s="90" t="s">
        <v>355</v>
      </c>
      <c r="B95" s="84" t="s">
        <v>373</v>
      </c>
      <c r="C95" s="131"/>
      <c r="D95" s="131"/>
      <c r="E95" s="114"/>
    </row>
    <row r="96" spans="1:5" ht="12" customHeight="1" x14ac:dyDescent="0.25">
      <c r="A96" s="90" t="s">
        <v>356</v>
      </c>
      <c r="B96" s="87" t="s">
        <v>16</v>
      </c>
      <c r="C96" s="131"/>
      <c r="D96" s="131"/>
      <c r="E96" s="114"/>
    </row>
    <row r="97" spans="1:5" ht="12" customHeight="1" x14ac:dyDescent="0.25">
      <c r="A97" s="90" t="s">
        <v>364</v>
      </c>
      <c r="B97" s="95" t="s">
        <v>17</v>
      </c>
      <c r="C97" s="131">
        <v>1398000</v>
      </c>
      <c r="D97" s="131">
        <v>1514000</v>
      </c>
      <c r="E97" s="131">
        <v>1486680</v>
      </c>
    </row>
    <row r="98" spans="1:5" ht="12" customHeight="1" x14ac:dyDescent="0.25">
      <c r="A98" s="90" t="s">
        <v>357</v>
      </c>
      <c r="B98" s="84" t="s">
        <v>186</v>
      </c>
      <c r="C98" s="131"/>
      <c r="D98" s="131"/>
      <c r="E98" s="114"/>
    </row>
    <row r="99" spans="1:5" ht="12" customHeight="1" x14ac:dyDescent="0.25">
      <c r="A99" s="90" t="s">
        <v>358</v>
      </c>
      <c r="B99" s="107" t="s">
        <v>187</v>
      </c>
      <c r="C99" s="131"/>
      <c r="D99" s="131"/>
      <c r="E99" s="114"/>
    </row>
    <row r="100" spans="1:5" ht="12" customHeight="1" x14ac:dyDescent="0.25">
      <c r="A100" s="90" t="s">
        <v>365</v>
      </c>
      <c r="B100" s="108" t="s">
        <v>188</v>
      </c>
      <c r="C100" s="131"/>
      <c r="D100" s="131"/>
      <c r="E100" s="114"/>
    </row>
    <row r="101" spans="1:5" ht="12" customHeight="1" x14ac:dyDescent="0.25">
      <c r="A101" s="90" t="s">
        <v>366</v>
      </c>
      <c r="B101" s="108" t="s">
        <v>189</v>
      </c>
      <c r="C101" s="131"/>
      <c r="D101" s="131"/>
      <c r="E101" s="114"/>
    </row>
    <row r="102" spans="1:5" ht="12" customHeight="1" x14ac:dyDescent="0.25">
      <c r="A102" s="90" t="s">
        <v>367</v>
      </c>
      <c r="B102" s="107" t="s">
        <v>190</v>
      </c>
      <c r="C102" s="131"/>
      <c r="D102" s="131"/>
      <c r="E102" s="114"/>
    </row>
    <row r="103" spans="1:5" ht="12" customHeight="1" x14ac:dyDescent="0.25">
      <c r="A103" s="90" t="s">
        <v>368</v>
      </c>
      <c r="B103" s="107" t="s">
        <v>191</v>
      </c>
      <c r="C103" s="131"/>
      <c r="D103" s="131"/>
      <c r="E103" s="114"/>
    </row>
    <row r="104" spans="1:5" ht="12" customHeight="1" x14ac:dyDescent="0.25">
      <c r="A104" s="90" t="s">
        <v>370</v>
      </c>
      <c r="B104" s="108" t="s">
        <v>192</v>
      </c>
      <c r="C104" s="131"/>
      <c r="D104" s="131"/>
      <c r="E104" s="114"/>
    </row>
    <row r="105" spans="1:5" ht="12" customHeight="1" x14ac:dyDescent="0.25">
      <c r="A105" s="89" t="s">
        <v>18</v>
      </c>
      <c r="B105" s="109" t="s">
        <v>193</v>
      </c>
      <c r="C105" s="131"/>
      <c r="D105" s="131"/>
      <c r="E105" s="114"/>
    </row>
    <row r="106" spans="1:5" ht="12" customHeight="1" x14ac:dyDescent="0.25">
      <c r="A106" s="90" t="s">
        <v>194</v>
      </c>
      <c r="B106" s="109" t="s">
        <v>195</v>
      </c>
      <c r="C106" s="131"/>
      <c r="D106" s="131"/>
      <c r="E106" s="114"/>
    </row>
    <row r="107" spans="1:5" ht="12" customHeight="1" thickBot="1" x14ac:dyDescent="0.3">
      <c r="A107" s="94" t="s">
        <v>196</v>
      </c>
      <c r="B107" s="110" t="s">
        <v>197</v>
      </c>
      <c r="C107" s="36">
        <v>1398000</v>
      </c>
      <c r="D107" s="36">
        <v>1514000</v>
      </c>
      <c r="E107" s="75">
        <v>1486680</v>
      </c>
    </row>
    <row r="108" spans="1:5" ht="12" customHeight="1" thickBot="1" x14ac:dyDescent="0.3">
      <c r="A108" s="96" t="s">
        <v>294</v>
      </c>
      <c r="B108" s="99" t="s">
        <v>198</v>
      </c>
      <c r="C108" s="128">
        <f>+C109+C111+C113</f>
        <v>0</v>
      </c>
      <c r="D108" s="128">
        <f>+D109+D111+D113</f>
        <v>0</v>
      </c>
      <c r="E108" s="111">
        <f>+E109+E111+E113</f>
        <v>0</v>
      </c>
    </row>
    <row r="109" spans="1:5" ht="12" customHeight="1" x14ac:dyDescent="0.25">
      <c r="A109" s="91" t="s">
        <v>359</v>
      </c>
      <c r="B109" s="84" t="s">
        <v>33</v>
      </c>
      <c r="C109" s="130"/>
      <c r="D109" s="130"/>
      <c r="E109" s="113"/>
    </row>
    <row r="110" spans="1:5" ht="12" customHeight="1" x14ac:dyDescent="0.25">
      <c r="A110" s="91" t="s">
        <v>360</v>
      </c>
      <c r="B110" s="88" t="s">
        <v>199</v>
      </c>
      <c r="C110" s="130"/>
      <c r="D110" s="130"/>
      <c r="E110" s="113"/>
    </row>
    <row r="111" spans="1:5" x14ac:dyDescent="0.25">
      <c r="A111" s="91" t="s">
        <v>361</v>
      </c>
      <c r="B111" s="88" t="s">
        <v>19</v>
      </c>
      <c r="C111" s="129"/>
      <c r="D111" s="129"/>
      <c r="E111" s="112"/>
    </row>
    <row r="112" spans="1:5" ht="12" customHeight="1" x14ac:dyDescent="0.25">
      <c r="A112" s="91" t="s">
        <v>362</v>
      </c>
      <c r="B112" s="88" t="s">
        <v>200</v>
      </c>
      <c r="C112" s="129"/>
      <c r="D112" s="129"/>
      <c r="E112" s="112"/>
    </row>
    <row r="113" spans="1:5" ht="12" customHeight="1" x14ac:dyDescent="0.25">
      <c r="A113" s="91" t="s">
        <v>363</v>
      </c>
      <c r="B113" s="120" t="s">
        <v>35</v>
      </c>
      <c r="C113" s="129"/>
      <c r="D113" s="129"/>
      <c r="E113" s="112"/>
    </row>
    <row r="114" spans="1:5" ht="21.75" customHeight="1" x14ac:dyDescent="0.25">
      <c r="A114" s="91" t="s">
        <v>369</v>
      </c>
      <c r="B114" s="119" t="s">
        <v>201</v>
      </c>
      <c r="C114" s="129"/>
      <c r="D114" s="129"/>
      <c r="E114" s="112"/>
    </row>
    <row r="115" spans="1:5" ht="24" customHeight="1" x14ac:dyDescent="0.25">
      <c r="A115" s="91" t="s">
        <v>371</v>
      </c>
      <c r="B115" s="135" t="s">
        <v>202</v>
      </c>
      <c r="C115" s="129"/>
      <c r="D115" s="129"/>
      <c r="E115" s="112"/>
    </row>
    <row r="116" spans="1:5" ht="12" customHeight="1" x14ac:dyDescent="0.25">
      <c r="A116" s="91" t="s">
        <v>20</v>
      </c>
      <c r="B116" s="108" t="s">
        <v>189</v>
      </c>
      <c r="C116" s="129"/>
      <c r="D116" s="129"/>
      <c r="E116" s="112"/>
    </row>
    <row r="117" spans="1:5" ht="12" customHeight="1" x14ac:dyDescent="0.25">
      <c r="A117" s="91" t="s">
        <v>21</v>
      </c>
      <c r="B117" s="108" t="s">
        <v>203</v>
      </c>
      <c r="C117" s="129"/>
      <c r="D117" s="129"/>
      <c r="E117" s="112"/>
    </row>
    <row r="118" spans="1:5" ht="12" customHeight="1" x14ac:dyDescent="0.25">
      <c r="A118" s="91" t="s">
        <v>22</v>
      </c>
      <c r="B118" s="108" t="s">
        <v>204</v>
      </c>
      <c r="C118" s="129"/>
      <c r="D118" s="129"/>
      <c r="E118" s="112"/>
    </row>
    <row r="119" spans="1:5" s="157" customFormat="1" ht="12" customHeight="1" x14ac:dyDescent="0.2">
      <c r="A119" s="91" t="s">
        <v>205</v>
      </c>
      <c r="B119" s="108" t="s">
        <v>192</v>
      </c>
      <c r="C119" s="129"/>
      <c r="D119" s="129"/>
      <c r="E119" s="112"/>
    </row>
    <row r="120" spans="1:5" ht="12" customHeight="1" x14ac:dyDescent="0.25">
      <c r="A120" s="91" t="s">
        <v>206</v>
      </c>
      <c r="B120" s="108" t="s">
        <v>207</v>
      </c>
      <c r="C120" s="129"/>
      <c r="D120" s="129"/>
      <c r="E120" s="112"/>
    </row>
    <row r="121" spans="1:5" ht="12" customHeight="1" thickBot="1" x14ac:dyDescent="0.3">
      <c r="A121" s="89" t="s">
        <v>208</v>
      </c>
      <c r="B121" s="108" t="s">
        <v>209</v>
      </c>
      <c r="C121" s="131"/>
      <c r="D121" s="131"/>
      <c r="E121" s="114"/>
    </row>
    <row r="122" spans="1:5" ht="12" customHeight="1" thickBot="1" x14ac:dyDescent="0.3">
      <c r="A122" s="96" t="s">
        <v>295</v>
      </c>
      <c r="B122" s="104" t="s">
        <v>210</v>
      </c>
      <c r="C122" s="128">
        <f>+C123+C124</f>
        <v>0</v>
      </c>
      <c r="D122" s="128">
        <f>+D123+D124</f>
        <v>0</v>
      </c>
      <c r="E122" s="111">
        <f>+E123+E124</f>
        <v>0</v>
      </c>
    </row>
    <row r="123" spans="1:5" ht="12" customHeight="1" x14ac:dyDescent="0.25">
      <c r="A123" s="91" t="s">
        <v>342</v>
      </c>
      <c r="B123" s="85" t="s">
        <v>330</v>
      </c>
      <c r="C123" s="130"/>
      <c r="D123" s="130"/>
      <c r="E123" s="113"/>
    </row>
    <row r="124" spans="1:5" ht="12" customHeight="1" thickBot="1" x14ac:dyDescent="0.3">
      <c r="A124" s="92" t="s">
        <v>343</v>
      </c>
      <c r="B124" s="88" t="s">
        <v>331</v>
      </c>
      <c r="C124" s="131"/>
      <c r="D124" s="131"/>
      <c r="E124" s="114"/>
    </row>
    <row r="125" spans="1:5" ht="12" customHeight="1" thickBot="1" x14ac:dyDescent="0.3">
      <c r="A125" s="96" t="s">
        <v>296</v>
      </c>
      <c r="B125" s="104" t="s">
        <v>211</v>
      </c>
      <c r="C125" s="128">
        <f>+C92+C108+C122</f>
        <v>1398000</v>
      </c>
      <c r="D125" s="128">
        <f>+D92+D108+D122</f>
        <v>1514000</v>
      </c>
      <c r="E125" s="111">
        <f>+E92+E108+E122</f>
        <v>1486680</v>
      </c>
    </row>
    <row r="126" spans="1:5" ht="12" customHeight="1" thickBot="1" x14ac:dyDescent="0.3">
      <c r="A126" s="96" t="s">
        <v>297</v>
      </c>
      <c r="B126" s="104" t="s">
        <v>212</v>
      </c>
      <c r="C126" s="128">
        <f>+C127+C128+C129</f>
        <v>0</v>
      </c>
      <c r="D126" s="128">
        <f>+D127+D128+D129</f>
        <v>0</v>
      </c>
      <c r="E126" s="111">
        <f>+E127+E128+E129</f>
        <v>0</v>
      </c>
    </row>
    <row r="127" spans="1:5" ht="12" customHeight="1" x14ac:dyDescent="0.25">
      <c r="A127" s="91" t="s">
        <v>346</v>
      </c>
      <c r="B127" s="85" t="s">
        <v>213</v>
      </c>
      <c r="C127" s="129"/>
      <c r="D127" s="129"/>
      <c r="E127" s="112"/>
    </row>
    <row r="128" spans="1:5" ht="12" customHeight="1" x14ac:dyDescent="0.25">
      <c r="A128" s="91" t="s">
        <v>347</v>
      </c>
      <c r="B128" s="85" t="s">
        <v>214</v>
      </c>
      <c r="C128" s="129"/>
      <c r="D128" s="129"/>
      <c r="E128" s="112"/>
    </row>
    <row r="129" spans="1:9" ht="12" customHeight="1" thickBot="1" x14ac:dyDescent="0.3">
      <c r="A129" s="89" t="s">
        <v>348</v>
      </c>
      <c r="B129" s="83" t="s">
        <v>215</v>
      </c>
      <c r="C129" s="129"/>
      <c r="D129" s="129"/>
      <c r="E129" s="112"/>
    </row>
    <row r="130" spans="1:9" ht="12" customHeight="1" thickBot="1" x14ac:dyDescent="0.3">
      <c r="A130" s="96" t="s">
        <v>298</v>
      </c>
      <c r="B130" s="104" t="s">
        <v>216</v>
      </c>
      <c r="C130" s="128">
        <f>+C131+C132+C134+C133</f>
        <v>0</v>
      </c>
      <c r="D130" s="128">
        <f>+D131+D132+D134+D133</f>
        <v>0</v>
      </c>
      <c r="E130" s="111">
        <f>+E131+E132+E134+E133</f>
        <v>0</v>
      </c>
    </row>
    <row r="131" spans="1:9" ht="12" customHeight="1" x14ac:dyDescent="0.25">
      <c r="A131" s="91" t="s">
        <v>349</v>
      </c>
      <c r="B131" s="85" t="s">
        <v>217</v>
      </c>
      <c r="C131" s="129"/>
      <c r="D131" s="129"/>
      <c r="E131" s="112"/>
    </row>
    <row r="132" spans="1:9" ht="12" customHeight="1" x14ac:dyDescent="0.25">
      <c r="A132" s="91" t="s">
        <v>350</v>
      </c>
      <c r="B132" s="85" t="s">
        <v>218</v>
      </c>
      <c r="C132" s="129"/>
      <c r="D132" s="129"/>
      <c r="E132" s="112"/>
    </row>
    <row r="133" spans="1:9" ht="12" customHeight="1" x14ac:dyDescent="0.25">
      <c r="A133" s="91" t="s">
        <v>113</v>
      </c>
      <c r="B133" s="85" t="s">
        <v>219</v>
      </c>
      <c r="C133" s="129"/>
      <c r="D133" s="129"/>
      <c r="E133" s="112"/>
    </row>
    <row r="134" spans="1:9" ht="12" customHeight="1" thickBot="1" x14ac:dyDescent="0.3">
      <c r="A134" s="89" t="s">
        <v>115</v>
      </c>
      <c r="B134" s="83" t="s">
        <v>220</v>
      </c>
      <c r="C134" s="129"/>
      <c r="D134" s="129"/>
      <c r="E134" s="112"/>
    </row>
    <row r="135" spans="1:9" ht="12" customHeight="1" thickBot="1" x14ac:dyDescent="0.3">
      <c r="A135" s="96" t="s">
        <v>299</v>
      </c>
      <c r="B135" s="104" t="s">
        <v>221</v>
      </c>
      <c r="C135" s="134">
        <f>+C136+C137+C138+C139</f>
        <v>0</v>
      </c>
      <c r="D135" s="134">
        <f>+D136+D137+D138+D139</f>
        <v>0</v>
      </c>
      <c r="E135" s="147">
        <f>+E136+E137+E138+E139</f>
        <v>0</v>
      </c>
    </row>
    <row r="136" spans="1:9" ht="12" customHeight="1" x14ac:dyDescent="0.25">
      <c r="A136" s="91" t="s">
        <v>351</v>
      </c>
      <c r="B136" s="85" t="s">
        <v>222</v>
      </c>
      <c r="C136" s="129"/>
      <c r="D136" s="129"/>
      <c r="E136" s="112"/>
    </row>
    <row r="137" spans="1:9" ht="12" customHeight="1" x14ac:dyDescent="0.25">
      <c r="A137" s="91" t="s">
        <v>352</v>
      </c>
      <c r="B137" s="85" t="s">
        <v>223</v>
      </c>
      <c r="C137" s="129"/>
      <c r="D137" s="129"/>
      <c r="E137" s="112"/>
    </row>
    <row r="138" spans="1:9" ht="12" customHeight="1" x14ac:dyDescent="0.25">
      <c r="A138" s="91" t="s">
        <v>122</v>
      </c>
      <c r="B138" s="85" t="s">
        <v>224</v>
      </c>
      <c r="C138" s="129"/>
      <c r="D138" s="129"/>
      <c r="E138" s="112"/>
    </row>
    <row r="139" spans="1:9" ht="12" customHeight="1" thickBot="1" x14ac:dyDescent="0.3">
      <c r="A139" s="89" t="s">
        <v>124</v>
      </c>
      <c r="B139" s="83" t="s">
        <v>225</v>
      </c>
      <c r="C139" s="129"/>
      <c r="D139" s="129"/>
      <c r="E139" s="112"/>
    </row>
    <row r="140" spans="1:9" ht="15" customHeight="1" thickBot="1" x14ac:dyDescent="0.3">
      <c r="A140" s="96" t="s">
        <v>300</v>
      </c>
      <c r="B140" s="104" t="s">
        <v>226</v>
      </c>
      <c r="C140" s="37">
        <f>+C141+C142+C143+C144</f>
        <v>0</v>
      </c>
      <c r="D140" s="37">
        <f>+D141+D142+D143+D144</f>
        <v>0</v>
      </c>
      <c r="E140" s="80">
        <f>+E141+E142+E143+E144</f>
        <v>0</v>
      </c>
      <c r="F140" s="145"/>
      <c r="G140" s="146"/>
      <c r="H140" s="146"/>
      <c r="I140" s="146"/>
    </row>
    <row r="141" spans="1:9" s="138" customFormat="1" ht="12.95" customHeight="1" x14ac:dyDescent="0.2">
      <c r="A141" s="91" t="s">
        <v>13</v>
      </c>
      <c r="B141" s="85" t="s">
        <v>227</v>
      </c>
      <c r="C141" s="129"/>
      <c r="D141" s="129"/>
      <c r="E141" s="112"/>
    </row>
    <row r="142" spans="1:9" ht="12.75" customHeight="1" x14ac:dyDescent="0.25">
      <c r="A142" s="91" t="s">
        <v>14</v>
      </c>
      <c r="B142" s="85" t="s">
        <v>228</v>
      </c>
      <c r="C142" s="129"/>
      <c r="D142" s="129"/>
      <c r="E142" s="112"/>
    </row>
    <row r="143" spans="1:9" ht="12.75" customHeight="1" x14ac:dyDescent="0.25">
      <c r="A143" s="91" t="s">
        <v>34</v>
      </c>
      <c r="B143" s="85" t="s">
        <v>229</v>
      </c>
      <c r="C143" s="129"/>
      <c r="D143" s="129"/>
      <c r="E143" s="112"/>
    </row>
    <row r="144" spans="1:9" ht="12.75" customHeight="1" thickBot="1" x14ac:dyDescent="0.3">
      <c r="A144" s="91" t="s">
        <v>130</v>
      </c>
      <c r="B144" s="85" t="s">
        <v>230</v>
      </c>
      <c r="C144" s="129"/>
      <c r="D144" s="129"/>
      <c r="E144" s="112"/>
    </row>
    <row r="145" spans="1:5" ht="16.5" thickBot="1" x14ac:dyDescent="0.3">
      <c r="A145" s="96" t="s">
        <v>301</v>
      </c>
      <c r="B145" s="104" t="s">
        <v>231</v>
      </c>
      <c r="C145" s="78">
        <f>+C126+C130+C135+C140</f>
        <v>0</v>
      </c>
      <c r="D145" s="78">
        <f>+D126+D130+D135+D140</f>
        <v>0</v>
      </c>
      <c r="E145" s="79">
        <f>+E126+E130+E135+E140</f>
        <v>0</v>
      </c>
    </row>
    <row r="146" spans="1:5" ht="16.5" thickBot="1" x14ac:dyDescent="0.3">
      <c r="A146" s="121" t="s">
        <v>302</v>
      </c>
      <c r="B146" s="124" t="s">
        <v>232</v>
      </c>
      <c r="C146" s="78">
        <f>+C125+C145</f>
        <v>1398000</v>
      </c>
      <c r="D146" s="78">
        <f>+D125+D145</f>
        <v>1514000</v>
      </c>
      <c r="E146" s="79">
        <f>+E125+E145</f>
        <v>1486680</v>
      </c>
    </row>
    <row r="148" spans="1:5" ht="18.75" customHeight="1" x14ac:dyDescent="0.25">
      <c r="A148" s="311" t="s">
        <v>233</v>
      </c>
      <c r="B148" s="311"/>
      <c r="C148" s="311"/>
      <c r="D148" s="311"/>
      <c r="E148" s="311"/>
    </row>
    <row r="149" spans="1:5" ht="13.5" customHeight="1" thickBot="1" x14ac:dyDescent="0.3">
      <c r="A149" s="106" t="s">
        <v>379</v>
      </c>
      <c r="B149" s="106"/>
      <c r="C149" s="136"/>
      <c r="E149" s="123" t="s">
        <v>386</v>
      </c>
    </row>
    <row r="150" spans="1:5" ht="21.75" thickBot="1" x14ac:dyDescent="0.3">
      <c r="A150" s="96">
        <v>1</v>
      </c>
      <c r="B150" s="99" t="s">
        <v>234</v>
      </c>
      <c r="C150" s="122">
        <f>+C61-C125</f>
        <v>-1398000</v>
      </c>
      <c r="D150" s="122">
        <f>+D61-D125</f>
        <v>-1514000</v>
      </c>
      <c r="E150" s="122">
        <f>+E61-E125</f>
        <v>-1486680</v>
      </c>
    </row>
    <row r="151" spans="1:5" ht="21.75" thickBot="1" x14ac:dyDescent="0.3">
      <c r="A151" s="96" t="s">
        <v>294</v>
      </c>
      <c r="B151" s="99" t="s">
        <v>235</v>
      </c>
      <c r="C151" s="122">
        <f>+C84-C145</f>
        <v>0</v>
      </c>
      <c r="D151" s="122">
        <f>+D84-D145</f>
        <v>0</v>
      </c>
      <c r="E151" s="122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125" customFormat="1" ht="12.75" customHeight="1" x14ac:dyDescent="0.25">
      <c r="C161" s="126"/>
      <c r="D161" s="126"/>
      <c r="E161" s="126"/>
    </row>
  </sheetData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honeticPr fontId="24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2018. ÉVI ZÁRSZÁMADÁS
ÖNKÉNT VÁLLALT FELADATAINAK MÉRLEGE
&amp;R&amp;"Times New Roman CE,Félkövér dőlt"&amp;11 1.3. melléklet a ....../2019. (......) önkormányzati rendelethez</oddHeader>
  </headerFooter>
  <rowBreaks count="1" manualBreakCount="1">
    <brk id="8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J31"/>
  <sheetViews>
    <sheetView view="pageLayout" topLeftCell="A7" zoomScaleNormal="100" zoomScaleSheetLayoutView="100" workbookViewId="0">
      <selection activeCell="H11" sqref="H11"/>
    </sheetView>
  </sheetViews>
  <sheetFormatPr defaultRowHeight="12.75" x14ac:dyDescent="0.2"/>
  <cols>
    <col min="1" max="1" width="6.83203125" style="8" customWidth="1"/>
    <col min="2" max="2" width="55.1640625" style="16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 x14ac:dyDescent="0.2">
      <c r="B1" s="170" t="s">
        <v>382</v>
      </c>
      <c r="C1" s="171"/>
      <c r="D1" s="171"/>
      <c r="E1" s="171"/>
      <c r="F1" s="171"/>
      <c r="G1" s="171"/>
      <c r="H1" s="171"/>
      <c r="I1" s="171"/>
      <c r="J1" s="321" t="str">
        <f>+CONCATENATE("2.1. melléklet a ……/",LEFT('1.1.sz.mell.'!C3,4)+1,". (……) önkormányzati rendelethez")</f>
        <v>2.1. melléklet a ……/2019. (……) önkormányzati rendelethez</v>
      </c>
    </row>
    <row r="2" spans="1:10" ht="14.25" thickBot="1" x14ac:dyDescent="0.25">
      <c r="G2" s="21"/>
      <c r="H2" s="21"/>
      <c r="I2" s="21" t="s">
        <v>390</v>
      </c>
      <c r="J2" s="321"/>
    </row>
    <row r="3" spans="1:10" ht="18" customHeight="1" thickBot="1" x14ac:dyDescent="0.25">
      <c r="A3" s="319" t="s">
        <v>341</v>
      </c>
      <c r="B3" s="196" t="s">
        <v>328</v>
      </c>
      <c r="C3" s="197"/>
      <c r="D3" s="197"/>
      <c r="E3" s="197"/>
      <c r="F3" s="196" t="s">
        <v>329</v>
      </c>
      <c r="G3" s="198"/>
      <c r="H3" s="198"/>
      <c r="I3" s="198"/>
      <c r="J3" s="321"/>
    </row>
    <row r="4" spans="1:10" s="172" customFormat="1" ht="35.25" customHeight="1" thickBot="1" x14ac:dyDescent="0.25">
      <c r="A4" s="320"/>
      <c r="B4" s="17" t="s">
        <v>334</v>
      </c>
      <c r="C4" s="18" t="str">
        <f>+CONCATENATE(LEFT('1.1.sz.mell.'!C3,4),". évi eredeti előirányzat")</f>
        <v>2018. évi eredeti előirányzat</v>
      </c>
      <c r="D4" s="158" t="str">
        <f>+CONCATENATE(LEFT('1.1.sz.mell.'!C3,4),". évi módosított előirányzat")</f>
        <v>2018. évi módosított előirányzat</v>
      </c>
      <c r="E4" s="18" t="str">
        <f>+CONCATENATE(LEFT('1.1.sz.mell.'!C3,4),". évi teljesítés")</f>
        <v>2018. évi teljesítés</v>
      </c>
      <c r="F4" s="17" t="s">
        <v>334</v>
      </c>
      <c r="G4" s="18" t="str">
        <f>+C4</f>
        <v>2018. évi eredeti előirányzat</v>
      </c>
      <c r="H4" s="158" t="str">
        <f>+D4</f>
        <v>2018. évi módosított előirányzat</v>
      </c>
      <c r="I4" s="188" t="str">
        <f>+E4</f>
        <v>2018. évi teljesítés</v>
      </c>
      <c r="J4" s="321"/>
    </row>
    <row r="5" spans="1:10" s="173" customFormat="1" ht="12" customHeight="1" thickBot="1" x14ac:dyDescent="0.25">
      <c r="A5" s="199" t="s">
        <v>179</v>
      </c>
      <c r="B5" s="200" t="s">
        <v>180</v>
      </c>
      <c r="C5" s="201" t="s">
        <v>181</v>
      </c>
      <c r="D5" s="201" t="s">
        <v>182</v>
      </c>
      <c r="E5" s="201" t="s">
        <v>183</v>
      </c>
      <c r="F5" s="200" t="s">
        <v>260</v>
      </c>
      <c r="G5" s="201" t="s">
        <v>261</v>
      </c>
      <c r="H5" s="201" t="s">
        <v>262</v>
      </c>
      <c r="I5" s="202" t="s">
        <v>263</v>
      </c>
      <c r="J5" s="321"/>
    </row>
    <row r="6" spans="1:10" ht="15" customHeight="1" x14ac:dyDescent="0.2">
      <c r="A6" s="174" t="s">
        <v>293</v>
      </c>
      <c r="B6" s="175" t="s">
        <v>236</v>
      </c>
      <c r="C6" s="161">
        <v>42443340</v>
      </c>
      <c r="D6" s="161">
        <v>54590683</v>
      </c>
      <c r="E6" s="161">
        <v>54590673</v>
      </c>
      <c r="F6" s="175" t="s">
        <v>335</v>
      </c>
      <c r="G6" s="161">
        <v>21747730</v>
      </c>
      <c r="H6" s="161">
        <v>22651664</v>
      </c>
      <c r="I6" s="167">
        <v>18599673</v>
      </c>
      <c r="J6" s="321"/>
    </row>
    <row r="7" spans="1:10" ht="15" customHeight="1" x14ac:dyDescent="0.2">
      <c r="A7" s="176" t="s">
        <v>294</v>
      </c>
      <c r="B7" s="177" t="s">
        <v>237</v>
      </c>
      <c r="C7" s="162">
        <v>9659046</v>
      </c>
      <c r="D7" s="162">
        <v>10006546</v>
      </c>
      <c r="E7" s="162">
        <v>8516949</v>
      </c>
      <c r="F7" s="177" t="s">
        <v>15</v>
      </c>
      <c r="G7" s="162">
        <v>3610916</v>
      </c>
      <c r="H7" s="162">
        <v>3873590</v>
      </c>
      <c r="I7" s="168">
        <v>3376089</v>
      </c>
      <c r="J7" s="321"/>
    </row>
    <row r="8" spans="1:10" ht="15" customHeight="1" x14ac:dyDescent="0.2">
      <c r="A8" s="176" t="s">
        <v>295</v>
      </c>
      <c r="B8" s="177" t="s">
        <v>238</v>
      </c>
      <c r="C8" s="162"/>
      <c r="D8" s="162"/>
      <c r="E8" s="162"/>
      <c r="F8" s="177" t="s">
        <v>38</v>
      </c>
      <c r="G8" s="162">
        <v>34486680</v>
      </c>
      <c r="H8" s="162">
        <v>35402804</v>
      </c>
      <c r="I8" s="168">
        <v>31124622</v>
      </c>
      <c r="J8" s="321"/>
    </row>
    <row r="9" spans="1:10" ht="15" customHeight="1" x14ac:dyDescent="0.2">
      <c r="A9" s="176" t="s">
        <v>296</v>
      </c>
      <c r="B9" s="177" t="s">
        <v>6</v>
      </c>
      <c r="C9" s="162">
        <v>45480000</v>
      </c>
      <c r="D9" s="162">
        <v>51150000</v>
      </c>
      <c r="E9" s="162">
        <v>51141911</v>
      </c>
      <c r="F9" s="177" t="s">
        <v>16</v>
      </c>
      <c r="G9" s="162">
        <v>3560000</v>
      </c>
      <c r="H9" s="162">
        <v>3952500</v>
      </c>
      <c r="I9" s="168">
        <v>2212478</v>
      </c>
      <c r="J9" s="321"/>
    </row>
    <row r="10" spans="1:10" ht="15" customHeight="1" x14ac:dyDescent="0.2">
      <c r="A10" s="176" t="s">
        <v>297</v>
      </c>
      <c r="B10" s="178" t="s">
        <v>239</v>
      </c>
      <c r="C10" s="162">
        <v>0</v>
      </c>
      <c r="D10" s="162">
        <v>0</v>
      </c>
      <c r="E10" s="162"/>
      <c r="F10" s="177" t="s">
        <v>17</v>
      </c>
      <c r="G10" s="162">
        <v>47530135</v>
      </c>
      <c r="H10" s="162">
        <v>57090958</v>
      </c>
      <c r="I10" s="168">
        <v>55884873</v>
      </c>
      <c r="J10" s="321"/>
    </row>
    <row r="11" spans="1:10" ht="15" customHeight="1" x14ac:dyDescent="0.2">
      <c r="A11" s="176" t="s">
        <v>298</v>
      </c>
      <c r="B11" s="177" t="s">
        <v>278</v>
      </c>
      <c r="C11" s="163"/>
      <c r="D11" s="163"/>
      <c r="E11" s="163"/>
      <c r="F11" s="177" t="s">
        <v>324</v>
      </c>
      <c r="G11" s="162">
        <v>3624309</v>
      </c>
      <c r="H11" s="162">
        <v>5719135</v>
      </c>
      <c r="I11" s="168"/>
      <c r="J11" s="321"/>
    </row>
    <row r="12" spans="1:10" ht="15" customHeight="1" x14ac:dyDescent="0.2">
      <c r="A12" s="176" t="s">
        <v>299</v>
      </c>
      <c r="B12" s="177" t="s">
        <v>109</v>
      </c>
      <c r="C12" s="162">
        <v>5192000</v>
      </c>
      <c r="D12" s="162">
        <v>11705000</v>
      </c>
      <c r="E12" s="162">
        <v>10251073</v>
      </c>
      <c r="F12" s="6"/>
      <c r="G12" s="162"/>
      <c r="H12" s="162"/>
      <c r="I12" s="168"/>
      <c r="J12" s="321"/>
    </row>
    <row r="13" spans="1:10" ht="15" customHeight="1" x14ac:dyDescent="0.2">
      <c r="A13" s="176" t="s">
        <v>300</v>
      </c>
      <c r="B13" s="6"/>
      <c r="C13" s="162"/>
      <c r="D13" s="162"/>
      <c r="E13" s="162"/>
      <c r="F13" s="6"/>
      <c r="G13" s="162"/>
      <c r="H13" s="162"/>
      <c r="I13" s="168"/>
      <c r="J13" s="321"/>
    </row>
    <row r="14" spans="1:10" ht="15" customHeight="1" x14ac:dyDescent="0.2">
      <c r="A14" s="176" t="s">
        <v>301</v>
      </c>
      <c r="B14" s="187"/>
      <c r="C14" s="163"/>
      <c r="D14" s="163"/>
      <c r="E14" s="163"/>
      <c r="F14" s="6"/>
      <c r="G14" s="162"/>
      <c r="H14" s="162"/>
      <c r="I14" s="168"/>
      <c r="J14" s="321"/>
    </row>
    <row r="15" spans="1:10" ht="15" customHeight="1" x14ac:dyDescent="0.2">
      <c r="A15" s="176" t="s">
        <v>302</v>
      </c>
      <c r="B15" s="6"/>
      <c r="C15" s="162"/>
      <c r="D15" s="162"/>
      <c r="E15" s="162"/>
      <c r="F15" s="6"/>
      <c r="G15" s="162"/>
      <c r="H15" s="162"/>
      <c r="I15" s="168"/>
      <c r="J15" s="321"/>
    </row>
    <row r="16" spans="1:10" ht="15" customHeight="1" x14ac:dyDescent="0.2">
      <c r="A16" s="176" t="s">
        <v>303</v>
      </c>
      <c r="B16" s="6"/>
      <c r="C16" s="162"/>
      <c r="D16" s="162"/>
      <c r="E16" s="162"/>
      <c r="F16" s="6"/>
      <c r="G16" s="162"/>
      <c r="H16" s="162"/>
      <c r="I16" s="168"/>
      <c r="J16" s="321"/>
    </row>
    <row r="17" spans="1:10" ht="15" customHeight="1" thickBot="1" x14ac:dyDescent="0.25">
      <c r="A17" s="176" t="s">
        <v>304</v>
      </c>
      <c r="B17" s="10"/>
      <c r="C17" s="164"/>
      <c r="D17" s="164"/>
      <c r="E17" s="164"/>
      <c r="F17" s="6"/>
      <c r="G17" s="164"/>
      <c r="H17" s="164"/>
      <c r="I17" s="169"/>
      <c r="J17" s="321"/>
    </row>
    <row r="18" spans="1:10" ht="17.25" customHeight="1" thickBot="1" x14ac:dyDescent="0.25">
      <c r="A18" s="179" t="s">
        <v>305</v>
      </c>
      <c r="B18" s="160" t="s">
        <v>240</v>
      </c>
      <c r="C18" s="165">
        <f>+C6+C7+C9+C10+C12+C13+C14+C15+C16+C17</f>
        <v>102774386</v>
      </c>
      <c r="D18" s="165">
        <f>+D6+D7+D9+D10+D12+D13+D14+D15+D16+D17</f>
        <v>127452229</v>
      </c>
      <c r="E18" s="165">
        <f>+E6+E7+E9+E10+E12+E13+E14+E15+E16+E17</f>
        <v>124500606</v>
      </c>
      <c r="F18" s="160" t="s">
        <v>247</v>
      </c>
      <c r="G18" s="165">
        <f>SUM(G6:G17)</f>
        <v>114559770</v>
      </c>
      <c r="H18" s="165">
        <f>SUM(H6:H17)</f>
        <v>128690651</v>
      </c>
      <c r="I18" s="165">
        <f>SUM(I6:I17)</f>
        <v>111197735</v>
      </c>
      <c r="J18" s="321"/>
    </row>
    <row r="19" spans="1:10" ht="15" customHeight="1" x14ac:dyDescent="0.2">
      <c r="A19" s="180" t="s">
        <v>306</v>
      </c>
      <c r="B19" s="181" t="s">
        <v>241</v>
      </c>
      <c r="C19" s="22">
        <v>7657765</v>
      </c>
      <c r="D19" s="22">
        <f>+D20+D21+D22+D23</f>
        <v>78938232</v>
      </c>
      <c r="E19" s="22">
        <f>+E20+E21+E22+E23</f>
        <v>0</v>
      </c>
      <c r="F19" s="182" t="s">
        <v>23</v>
      </c>
      <c r="G19" s="166"/>
      <c r="H19" s="166"/>
      <c r="I19" s="166"/>
      <c r="J19" s="321"/>
    </row>
    <row r="20" spans="1:10" ht="15" customHeight="1" x14ac:dyDescent="0.2">
      <c r="A20" s="183" t="s">
        <v>307</v>
      </c>
      <c r="B20" s="182" t="s">
        <v>31</v>
      </c>
      <c r="C20" s="159">
        <v>93000000</v>
      </c>
      <c r="D20" s="159">
        <v>78938232</v>
      </c>
      <c r="E20" s="159"/>
      <c r="F20" s="182" t="s">
        <v>248</v>
      </c>
      <c r="G20" s="159"/>
      <c r="H20" s="159"/>
      <c r="I20" s="159"/>
      <c r="J20" s="321"/>
    </row>
    <row r="21" spans="1:10" ht="15" customHeight="1" x14ac:dyDescent="0.2">
      <c r="A21" s="183" t="s">
        <v>308</v>
      </c>
      <c r="B21" s="182" t="s">
        <v>32</v>
      </c>
      <c r="C21" s="159"/>
      <c r="D21" s="159"/>
      <c r="E21" s="159"/>
      <c r="F21" s="182" t="s">
        <v>380</v>
      </c>
      <c r="G21" s="159"/>
      <c r="H21" s="159"/>
      <c r="I21" s="159"/>
      <c r="J21" s="321"/>
    </row>
    <row r="22" spans="1:10" ht="15" customHeight="1" x14ac:dyDescent="0.2">
      <c r="A22" s="183" t="s">
        <v>309</v>
      </c>
      <c r="B22" s="182" t="s">
        <v>36</v>
      </c>
      <c r="C22" s="159"/>
      <c r="D22" s="159"/>
      <c r="E22" s="159"/>
      <c r="F22" s="182" t="s">
        <v>381</v>
      </c>
      <c r="G22" s="159"/>
      <c r="H22" s="159"/>
      <c r="I22" s="159"/>
      <c r="J22" s="321"/>
    </row>
    <row r="23" spans="1:10" ht="15" customHeight="1" x14ac:dyDescent="0.2">
      <c r="A23" s="183" t="s">
        <v>310</v>
      </c>
      <c r="B23" s="182" t="s">
        <v>37</v>
      </c>
      <c r="C23" s="159"/>
      <c r="D23" s="159"/>
      <c r="E23" s="159"/>
      <c r="F23" s="181" t="s">
        <v>39</v>
      </c>
      <c r="G23" s="159"/>
      <c r="H23" s="159"/>
      <c r="I23" s="159"/>
      <c r="J23" s="321"/>
    </row>
    <row r="24" spans="1:10" ht="15" customHeight="1" x14ac:dyDescent="0.2">
      <c r="A24" s="183" t="s">
        <v>311</v>
      </c>
      <c r="B24" s="182" t="s">
        <v>242</v>
      </c>
      <c r="C24" s="184">
        <f>+C25+C26</f>
        <v>0</v>
      </c>
      <c r="D24" s="184">
        <v>0</v>
      </c>
      <c r="E24" s="184">
        <v>0</v>
      </c>
      <c r="F24" s="182" t="s">
        <v>24</v>
      </c>
      <c r="G24" s="159"/>
      <c r="H24" s="159"/>
      <c r="I24" s="159"/>
      <c r="J24" s="321"/>
    </row>
    <row r="25" spans="1:10" ht="15" customHeight="1" x14ac:dyDescent="0.2">
      <c r="A25" s="180" t="s">
        <v>312</v>
      </c>
      <c r="B25" s="181" t="s">
        <v>243</v>
      </c>
      <c r="C25" s="166"/>
      <c r="D25" s="166"/>
      <c r="E25" s="166"/>
      <c r="F25" s="175" t="s">
        <v>25</v>
      </c>
      <c r="G25" s="166"/>
      <c r="H25" s="166"/>
      <c r="I25" s="166"/>
      <c r="J25" s="321"/>
    </row>
    <row r="26" spans="1:10" ht="15" customHeight="1" x14ac:dyDescent="0.2">
      <c r="A26" s="183" t="s">
        <v>313</v>
      </c>
      <c r="B26" s="182" t="s">
        <v>244</v>
      </c>
      <c r="C26" s="159"/>
      <c r="D26" s="159"/>
      <c r="E26" s="159"/>
      <c r="F26" s="6"/>
      <c r="G26" s="159"/>
      <c r="H26" s="159"/>
      <c r="I26" s="159"/>
      <c r="J26" s="321"/>
    </row>
    <row r="27" spans="1:10" ht="15" customHeight="1" thickBot="1" x14ac:dyDescent="0.25">
      <c r="A27" s="281" t="s">
        <v>314</v>
      </c>
      <c r="B27" s="181" t="s">
        <v>158</v>
      </c>
      <c r="C27" s="166">
        <v>0</v>
      </c>
      <c r="D27" s="166">
        <v>1998416</v>
      </c>
      <c r="E27" s="166">
        <v>3348643</v>
      </c>
      <c r="F27" s="216" t="s">
        <v>223</v>
      </c>
      <c r="G27" s="166">
        <v>1483684</v>
      </c>
      <c r="H27" s="166">
        <v>3482100</v>
      </c>
      <c r="I27" s="166">
        <v>3482100</v>
      </c>
      <c r="J27" s="321"/>
    </row>
    <row r="28" spans="1:10" ht="17.25" customHeight="1" thickBot="1" x14ac:dyDescent="0.25">
      <c r="A28" s="179" t="s">
        <v>314</v>
      </c>
      <c r="B28" s="160" t="s">
        <v>245</v>
      </c>
      <c r="C28" s="165">
        <f>+C19+C24</f>
        <v>7657765</v>
      </c>
      <c r="D28" s="165">
        <f>+D19+D24</f>
        <v>78938232</v>
      </c>
      <c r="E28" s="165">
        <f>+E19+E24</f>
        <v>0</v>
      </c>
      <c r="F28" s="160" t="s">
        <v>249</v>
      </c>
      <c r="G28" s="165">
        <f>SUM(G20:G27)</f>
        <v>1483684</v>
      </c>
      <c r="H28" s="165">
        <f t="shared" ref="H28:I28" si="0">SUM(H20:H27)</f>
        <v>3482100</v>
      </c>
      <c r="I28" s="165">
        <f t="shared" si="0"/>
        <v>3482100</v>
      </c>
      <c r="J28" s="321"/>
    </row>
    <row r="29" spans="1:10" ht="17.25" customHeight="1" thickBot="1" x14ac:dyDescent="0.25">
      <c r="A29" s="179" t="s">
        <v>315</v>
      </c>
      <c r="B29" s="185" t="s">
        <v>246</v>
      </c>
      <c r="C29" s="38">
        <f>+C18+C28</f>
        <v>110432151</v>
      </c>
      <c r="D29" s="38">
        <f>+D18+D28</f>
        <v>206390461</v>
      </c>
      <c r="E29" s="186">
        <f>+E18+E28</f>
        <v>124500606</v>
      </c>
      <c r="F29" s="185" t="s">
        <v>250</v>
      </c>
      <c r="G29" s="38">
        <f>+G18+G28</f>
        <v>116043454</v>
      </c>
      <c r="H29" s="38">
        <f>+H18+H28</f>
        <v>132172751</v>
      </c>
      <c r="I29" s="38">
        <f>+I18+I28</f>
        <v>114679835</v>
      </c>
      <c r="J29" s="321"/>
    </row>
    <row r="30" spans="1:10" ht="17.25" customHeight="1" thickBot="1" x14ac:dyDescent="0.25">
      <c r="A30" s="179" t="s">
        <v>316</v>
      </c>
      <c r="B30" s="185" t="s">
        <v>1</v>
      </c>
      <c r="C30" s="38">
        <f>IF(C18-G18&lt;0,G18-C18,"-")</f>
        <v>11785384</v>
      </c>
      <c r="D30" s="38">
        <f>IF(D18-H18&lt;0,H18-D18,"-")</f>
        <v>1238422</v>
      </c>
      <c r="E30" s="186" t="str">
        <f>IF(E18-I18&lt;0,I18-E18,"-")</f>
        <v>-</v>
      </c>
      <c r="F30" s="185" t="s">
        <v>2</v>
      </c>
      <c r="G30" s="38" t="str">
        <f>IF(C18-G18&gt;0,C18-G18,"-")</f>
        <v>-</v>
      </c>
      <c r="H30" s="38" t="str">
        <f>IF(D18-H18&gt;0,D18-H18,"-")</f>
        <v>-</v>
      </c>
      <c r="I30" s="38">
        <f>IF(E18-I18&gt;0,E18-I18,"-")</f>
        <v>13302871</v>
      </c>
      <c r="J30" s="321"/>
    </row>
    <row r="31" spans="1:10" ht="17.25" customHeight="1" thickBot="1" x14ac:dyDescent="0.25">
      <c r="A31" s="179" t="s">
        <v>317</v>
      </c>
      <c r="B31" s="185" t="s">
        <v>40</v>
      </c>
      <c r="C31" s="38">
        <f>IF(C29-G29&lt;0,G29-C29,"-")</f>
        <v>5611303</v>
      </c>
      <c r="D31" s="38" t="str">
        <f>IF(D29-H29&lt;0,H29-D29,"-")</f>
        <v>-</v>
      </c>
      <c r="E31" s="186" t="str">
        <f>IF(E29-I29&lt;0,I29-E29,"-")</f>
        <v>-</v>
      </c>
      <c r="F31" s="185" t="s">
        <v>41</v>
      </c>
      <c r="G31" s="38" t="str">
        <f>IF(C29-G29&gt;0,C29-G29,"-")</f>
        <v>-</v>
      </c>
      <c r="H31" s="38">
        <f>IF(D29-H29&gt;0,D29-H29,"-")</f>
        <v>74217710</v>
      </c>
      <c r="I31" s="38">
        <f>IF(E29-I29&gt;0,E29-I29,"-")</f>
        <v>9820771</v>
      </c>
      <c r="J31" s="321"/>
    </row>
  </sheetData>
  <mergeCells count="2">
    <mergeCell ref="A3:A4"/>
    <mergeCell ref="J1:J31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J34"/>
  <sheetViews>
    <sheetView view="pageLayout" topLeftCell="A8" zoomScaleNormal="100" zoomScaleSheetLayoutView="115" workbookViewId="0">
      <selection activeCell="G28" sqref="G28"/>
    </sheetView>
  </sheetViews>
  <sheetFormatPr defaultRowHeight="12.75" x14ac:dyDescent="0.2"/>
  <cols>
    <col min="1" max="1" width="6.83203125" style="8" customWidth="1"/>
    <col min="2" max="2" width="55.1640625" style="16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 x14ac:dyDescent="0.2">
      <c r="B1" s="170" t="s">
        <v>0</v>
      </c>
      <c r="C1" s="171"/>
      <c r="D1" s="171"/>
      <c r="E1" s="171"/>
      <c r="F1" s="171"/>
      <c r="G1" s="171"/>
      <c r="H1" s="171"/>
      <c r="I1" s="171"/>
      <c r="J1" s="324" t="str">
        <f>+CONCATENATE("2.2. melléklet a ……/",LEFT('1.1.sz.mell.'!C3,4)+1,". (……) önkormányzati rendelethez")</f>
        <v>2.2. melléklet a ……/2019. (……) önkormányzati rendelethez</v>
      </c>
    </row>
    <row r="2" spans="1:10" ht="14.25" thickBot="1" x14ac:dyDescent="0.25">
      <c r="G2" s="21"/>
      <c r="H2" s="21"/>
      <c r="I2" s="21" t="s">
        <v>390</v>
      </c>
      <c r="J2" s="324"/>
    </row>
    <row r="3" spans="1:10" ht="24" customHeight="1" thickBot="1" x14ac:dyDescent="0.25">
      <c r="A3" s="322" t="s">
        <v>341</v>
      </c>
      <c r="B3" s="196" t="s">
        <v>328</v>
      </c>
      <c r="C3" s="197"/>
      <c r="D3" s="197"/>
      <c r="E3" s="197"/>
      <c r="F3" s="196" t="s">
        <v>329</v>
      </c>
      <c r="G3" s="198"/>
      <c r="H3" s="198"/>
      <c r="I3" s="198"/>
      <c r="J3" s="324"/>
    </row>
    <row r="4" spans="1:10" s="172" customFormat="1" ht="35.25" customHeight="1" thickBot="1" x14ac:dyDescent="0.25">
      <c r="A4" s="323"/>
      <c r="B4" s="17" t="s">
        <v>334</v>
      </c>
      <c r="C4" s="18" t="str">
        <f>+'2.1.sz.mell  '!C4</f>
        <v>2018. évi eredeti előirányzat</v>
      </c>
      <c r="D4" s="158" t="str">
        <f>+'2.1.sz.mell  '!D4</f>
        <v>2018. évi módosított előirányzat</v>
      </c>
      <c r="E4" s="18" t="str">
        <f>+'2.1.sz.mell  '!E4</f>
        <v>2018. évi teljesítés</v>
      </c>
      <c r="F4" s="17" t="s">
        <v>334</v>
      </c>
      <c r="G4" s="18" t="str">
        <f>+'2.1.sz.mell  '!C4</f>
        <v>2018. évi eredeti előirányzat</v>
      </c>
      <c r="H4" s="158" t="str">
        <f>+'2.1.sz.mell  '!D4</f>
        <v>2018. évi módosított előirányzat</v>
      </c>
      <c r="I4" s="188" t="str">
        <f>+'2.1.sz.mell  '!E4</f>
        <v>2018. évi teljesítés</v>
      </c>
      <c r="J4" s="324"/>
    </row>
    <row r="5" spans="1:10" s="172" customFormat="1" ht="13.5" thickBot="1" x14ac:dyDescent="0.25">
      <c r="A5" s="199" t="s">
        <v>179</v>
      </c>
      <c r="B5" s="200" t="s">
        <v>180</v>
      </c>
      <c r="C5" s="201" t="s">
        <v>181</v>
      </c>
      <c r="D5" s="201" t="s">
        <v>182</v>
      </c>
      <c r="E5" s="201" t="s">
        <v>183</v>
      </c>
      <c r="F5" s="200" t="s">
        <v>260</v>
      </c>
      <c r="G5" s="201" t="s">
        <v>261</v>
      </c>
      <c r="H5" s="201" t="s">
        <v>262</v>
      </c>
      <c r="I5" s="202" t="s">
        <v>263</v>
      </c>
      <c r="J5" s="324"/>
    </row>
    <row r="6" spans="1:10" ht="12.95" customHeight="1" x14ac:dyDescent="0.2">
      <c r="A6" s="174" t="s">
        <v>293</v>
      </c>
      <c r="B6" s="175" t="s">
        <v>251</v>
      </c>
      <c r="C6" s="161"/>
      <c r="D6" s="161">
        <v>161000</v>
      </c>
      <c r="E6" s="161">
        <v>161000</v>
      </c>
      <c r="F6" s="175" t="s">
        <v>33</v>
      </c>
      <c r="G6" s="161">
        <v>2492000</v>
      </c>
      <c r="H6" s="161">
        <v>7285074</v>
      </c>
      <c r="I6" s="167">
        <v>5621918</v>
      </c>
      <c r="J6" s="324"/>
    </row>
    <row r="7" spans="1:10" x14ac:dyDescent="0.2">
      <c r="A7" s="176" t="s">
        <v>294</v>
      </c>
      <c r="B7" s="177" t="s">
        <v>252</v>
      </c>
      <c r="C7" s="162"/>
      <c r="D7" s="162"/>
      <c r="E7" s="162"/>
      <c r="F7" s="177" t="s">
        <v>264</v>
      </c>
      <c r="G7" s="162"/>
      <c r="H7" s="162"/>
      <c r="I7" s="168"/>
      <c r="J7" s="324"/>
    </row>
    <row r="8" spans="1:10" ht="12.95" customHeight="1" x14ac:dyDescent="0.2">
      <c r="A8" s="176" t="s">
        <v>295</v>
      </c>
      <c r="B8" s="177" t="s">
        <v>253</v>
      </c>
      <c r="C8" s="162">
        <v>0</v>
      </c>
      <c r="D8" s="162">
        <v>0</v>
      </c>
      <c r="E8" s="162">
        <v>0</v>
      </c>
      <c r="F8" s="177" t="s">
        <v>19</v>
      </c>
      <c r="G8" s="162">
        <v>77404389</v>
      </c>
      <c r="H8" s="162">
        <v>69301509</v>
      </c>
      <c r="I8" s="168">
        <v>8845987</v>
      </c>
      <c r="J8" s="324"/>
    </row>
    <row r="9" spans="1:10" ht="12.95" customHeight="1" x14ac:dyDescent="0.2">
      <c r="A9" s="176" t="s">
        <v>296</v>
      </c>
      <c r="B9" s="177" t="s">
        <v>254</v>
      </c>
      <c r="C9" s="162"/>
      <c r="D9" s="162">
        <v>76000</v>
      </c>
      <c r="E9" s="162">
        <v>76000</v>
      </c>
      <c r="F9" s="177" t="s">
        <v>265</v>
      </c>
      <c r="G9" s="162"/>
      <c r="H9" s="162"/>
      <c r="I9" s="168"/>
      <c r="J9" s="324"/>
    </row>
    <row r="10" spans="1:10" ht="12.75" customHeight="1" x14ac:dyDescent="0.2">
      <c r="A10" s="176" t="s">
        <v>297</v>
      </c>
      <c r="B10" s="177" t="s">
        <v>255</v>
      </c>
      <c r="C10" s="162"/>
      <c r="D10" s="162"/>
      <c r="E10" s="162"/>
      <c r="F10" s="177" t="s">
        <v>35</v>
      </c>
      <c r="G10" s="162"/>
      <c r="H10" s="162">
        <v>0</v>
      </c>
      <c r="I10" s="168">
        <v>0</v>
      </c>
      <c r="J10" s="324"/>
    </row>
    <row r="11" spans="1:10" ht="12.95" customHeight="1" x14ac:dyDescent="0.2">
      <c r="A11" s="176" t="s">
        <v>298</v>
      </c>
      <c r="B11" s="177" t="s">
        <v>256</v>
      </c>
      <c r="C11" s="163">
        <v>0</v>
      </c>
      <c r="D11" s="163">
        <v>0</v>
      </c>
      <c r="E11" s="163"/>
      <c r="F11" s="217" t="s">
        <v>324</v>
      </c>
      <c r="G11" s="162">
        <v>3624309</v>
      </c>
      <c r="H11" s="162">
        <v>5719135</v>
      </c>
      <c r="I11" s="168"/>
      <c r="J11" s="324"/>
    </row>
    <row r="12" spans="1:10" ht="12.95" customHeight="1" x14ac:dyDescent="0.2">
      <c r="A12" s="176" t="s">
        <v>299</v>
      </c>
      <c r="B12" s="6"/>
      <c r="C12" s="162"/>
      <c r="D12" s="162"/>
      <c r="E12" s="162"/>
      <c r="F12" s="217"/>
      <c r="G12" s="162"/>
      <c r="H12" s="162"/>
      <c r="I12" s="168"/>
      <c r="J12" s="324"/>
    </row>
    <row r="13" spans="1:10" ht="12.95" customHeight="1" x14ac:dyDescent="0.2">
      <c r="A13" s="176" t="s">
        <v>300</v>
      </c>
      <c r="B13" s="6"/>
      <c r="C13" s="162"/>
      <c r="D13" s="162"/>
      <c r="E13" s="162"/>
      <c r="F13" s="218"/>
      <c r="G13" s="162"/>
      <c r="H13" s="162"/>
      <c r="I13" s="168"/>
      <c r="J13" s="324"/>
    </row>
    <row r="14" spans="1:10" ht="12.95" customHeight="1" x14ac:dyDescent="0.2">
      <c r="A14" s="176" t="s">
        <v>301</v>
      </c>
      <c r="B14" s="215"/>
      <c r="C14" s="163"/>
      <c r="D14" s="163"/>
      <c r="E14" s="163"/>
      <c r="F14" s="217"/>
      <c r="G14" s="162"/>
      <c r="H14" s="162"/>
      <c r="I14" s="168"/>
      <c r="J14" s="324"/>
    </row>
    <row r="15" spans="1:10" x14ac:dyDescent="0.2">
      <c r="A15" s="176" t="s">
        <v>302</v>
      </c>
      <c r="B15" s="6"/>
      <c r="C15" s="163"/>
      <c r="D15" s="163"/>
      <c r="E15" s="163"/>
      <c r="F15" s="217"/>
      <c r="G15" s="162"/>
      <c r="H15" s="162"/>
      <c r="I15" s="168"/>
      <c r="J15" s="324"/>
    </row>
    <row r="16" spans="1:10" ht="12.95" customHeight="1" thickBot="1" x14ac:dyDescent="0.25">
      <c r="A16" s="212" t="s">
        <v>303</v>
      </c>
      <c r="B16" s="216"/>
      <c r="C16" s="214"/>
      <c r="D16" s="43"/>
      <c r="E16" s="49"/>
      <c r="F16" s="213" t="s">
        <v>324</v>
      </c>
      <c r="G16" s="162"/>
      <c r="H16" s="162"/>
      <c r="I16" s="168">
        <v>0</v>
      </c>
      <c r="J16" s="324"/>
    </row>
    <row r="17" spans="1:10" ht="15.95" customHeight="1" thickBot="1" x14ac:dyDescent="0.25">
      <c r="A17" s="179" t="s">
        <v>304</v>
      </c>
      <c r="B17" s="160" t="s">
        <v>257</v>
      </c>
      <c r="C17" s="165">
        <f>+C6+C8+C9+C11+C12+C13+C14+C15+C16</f>
        <v>0</v>
      </c>
      <c r="D17" s="165">
        <f>+D6+D8+D9+D11+D12+D13+D14+D15+D16</f>
        <v>237000</v>
      </c>
      <c r="E17" s="165">
        <f>+E6+E8+E9+E11+E12+E13+E14+E15+E16</f>
        <v>237000</v>
      </c>
      <c r="F17" s="160" t="s">
        <v>266</v>
      </c>
      <c r="G17" s="165">
        <f>+G6+G8+G10+G11+G12+G13+G14+G15+G16</f>
        <v>83520698</v>
      </c>
      <c r="H17" s="165">
        <f>+H6+H8+H10+H11+H12+H13+H14+H15+H16</f>
        <v>82305718</v>
      </c>
      <c r="I17" s="195">
        <f>+I6+I8+I10+I11+I12+I13+I14+I15+I16</f>
        <v>14467905</v>
      </c>
      <c r="J17" s="324"/>
    </row>
    <row r="18" spans="1:10" ht="12.95" customHeight="1" x14ac:dyDescent="0.2">
      <c r="A18" s="174" t="s">
        <v>305</v>
      </c>
      <c r="B18" s="204" t="s">
        <v>53</v>
      </c>
      <c r="C18" s="211">
        <f>SUM(C19:C23)</f>
        <v>93000000</v>
      </c>
      <c r="D18" s="211">
        <f>+D19+D20+D21+D22+D23</f>
        <v>78938232</v>
      </c>
      <c r="E18" s="211">
        <f>+E19+E20+E21+E22+E23</f>
        <v>78938232</v>
      </c>
      <c r="F18" s="182" t="s">
        <v>23</v>
      </c>
      <c r="G18" s="40"/>
      <c r="H18" s="40"/>
      <c r="I18" s="192"/>
      <c r="J18" s="324"/>
    </row>
    <row r="19" spans="1:10" ht="12.95" customHeight="1" x14ac:dyDescent="0.2">
      <c r="A19" s="176" t="s">
        <v>306</v>
      </c>
      <c r="B19" s="205" t="s">
        <v>42</v>
      </c>
      <c r="C19" s="159">
        <v>93000000</v>
      </c>
      <c r="D19" s="159">
        <v>78938232</v>
      </c>
      <c r="E19" s="159">
        <v>78938232</v>
      </c>
      <c r="F19" s="182" t="s">
        <v>26</v>
      </c>
      <c r="G19" s="159"/>
      <c r="H19" s="159"/>
      <c r="I19" s="193"/>
      <c r="J19" s="324"/>
    </row>
    <row r="20" spans="1:10" ht="12.95" customHeight="1" x14ac:dyDescent="0.2">
      <c r="A20" s="174" t="s">
        <v>307</v>
      </c>
      <c r="B20" s="205" t="s">
        <v>43</v>
      </c>
      <c r="C20" s="159"/>
      <c r="D20" s="159"/>
      <c r="E20" s="159"/>
      <c r="F20" s="182" t="s">
        <v>380</v>
      </c>
      <c r="G20" s="159"/>
      <c r="H20" s="159"/>
      <c r="I20" s="193"/>
      <c r="J20" s="324"/>
    </row>
    <row r="21" spans="1:10" ht="12.95" customHeight="1" x14ac:dyDescent="0.2">
      <c r="A21" s="176" t="s">
        <v>308</v>
      </c>
      <c r="B21" s="205" t="s">
        <v>44</v>
      </c>
      <c r="C21" s="159"/>
      <c r="D21" s="159"/>
      <c r="E21" s="159"/>
      <c r="F21" s="182" t="s">
        <v>381</v>
      </c>
      <c r="G21" s="159"/>
      <c r="H21" s="159"/>
      <c r="I21" s="193"/>
      <c r="J21" s="324"/>
    </row>
    <row r="22" spans="1:10" ht="12.95" customHeight="1" x14ac:dyDescent="0.2">
      <c r="A22" s="174" t="s">
        <v>309</v>
      </c>
      <c r="B22" s="205" t="s">
        <v>45</v>
      </c>
      <c r="C22" s="159"/>
      <c r="D22" s="159"/>
      <c r="E22" s="159"/>
      <c r="F22" s="181" t="s">
        <v>39</v>
      </c>
      <c r="G22" s="159"/>
      <c r="H22" s="159"/>
      <c r="I22" s="193"/>
      <c r="J22" s="324"/>
    </row>
    <row r="23" spans="1:10" ht="12.95" customHeight="1" x14ac:dyDescent="0.2">
      <c r="A23" s="176" t="s">
        <v>310</v>
      </c>
      <c r="B23" s="206" t="s">
        <v>46</v>
      </c>
      <c r="C23" s="159"/>
      <c r="D23" s="159"/>
      <c r="E23" s="159"/>
      <c r="F23" s="182" t="s">
        <v>27</v>
      </c>
      <c r="G23" s="159"/>
      <c r="H23" s="159"/>
      <c r="I23" s="193"/>
      <c r="J23" s="324"/>
    </row>
    <row r="24" spans="1:10" ht="12.95" customHeight="1" x14ac:dyDescent="0.2">
      <c r="A24" s="174" t="s">
        <v>311</v>
      </c>
      <c r="B24" s="207" t="s">
        <v>47</v>
      </c>
      <c r="C24" s="184"/>
      <c r="D24" s="184">
        <f>D30</f>
        <v>1308590</v>
      </c>
      <c r="E24" s="184"/>
      <c r="F24" s="208" t="s">
        <v>25</v>
      </c>
      <c r="G24" s="159"/>
      <c r="H24" s="159"/>
      <c r="I24" s="193"/>
      <c r="J24" s="324"/>
    </row>
    <row r="25" spans="1:10" ht="12.95" customHeight="1" x14ac:dyDescent="0.2">
      <c r="A25" s="176" t="s">
        <v>312</v>
      </c>
      <c r="B25" s="206" t="s">
        <v>48</v>
      </c>
      <c r="C25" s="159"/>
      <c r="D25" s="159"/>
      <c r="E25" s="159"/>
      <c r="F25" s="208" t="s">
        <v>267</v>
      </c>
      <c r="G25" s="159"/>
      <c r="H25" s="159"/>
      <c r="I25" s="193"/>
      <c r="J25" s="324"/>
    </row>
    <row r="26" spans="1:10" ht="12.95" customHeight="1" x14ac:dyDescent="0.2">
      <c r="A26" s="174" t="s">
        <v>313</v>
      </c>
      <c r="B26" s="206" t="s">
        <v>49</v>
      </c>
      <c r="C26" s="159"/>
      <c r="D26" s="159"/>
      <c r="E26" s="159"/>
      <c r="F26" s="203"/>
      <c r="G26" s="159"/>
      <c r="H26" s="159"/>
      <c r="I26" s="193"/>
      <c r="J26" s="324"/>
    </row>
    <row r="27" spans="1:10" ht="12.95" customHeight="1" x14ac:dyDescent="0.2">
      <c r="A27" s="176" t="s">
        <v>314</v>
      </c>
      <c r="B27" s="205" t="s">
        <v>50</v>
      </c>
      <c r="C27" s="159"/>
      <c r="D27" s="159"/>
      <c r="E27" s="159"/>
      <c r="F27" s="194"/>
      <c r="G27" s="159"/>
      <c r="H27" s="159"/>
      <c r="I27" s="193"/>
      <c r="J27" s="324"/>
    </row>
    <row r="28" spans="1:10" ht="12.95" customHeight="1" x14ac:dyDescent="0.2">
      <c r="A28" s="174" t="s">
        <v>315</v>
      </c>
      <c r="B28" s="209" t="s">
        <v>51</v>
      </c>
      <c r="C28" s="159"/>
      <c r="D28" s="159"/>
      <c r="E28" s="159"/>
      <c r="F28" s="6"/>
      <c r="G28" s="159"/>
      <c r="H28" s="159"/>
      <c r="I28" s="193"/>
      <c r="J28" s="324"/>
    </row>
    <row r="29" spans="1:10" ht="12.95" customHeight="1" x14ac:dyDescent="0.2">
      <c r="A29" s="176" t="s">
        <v>316</v>
      </c>
      <c r="B29" s="210" t="s">
        <v>52</v>
      </c>
      <c r="C29" s="159"/>
      <c r="D29" s="159"/>
      <c r="E29" s="159"/>
      <c r="F29" s="194"/>
      <c r="G29" s="159"/>
      <c r="H29" s="159"/>
      <c r="I29" s="193"/>
      <c r="J29" s="324"/>
    </row>
    <row r="30" spans="1:10" ht="12.95" customHeight="1" thickBot="1" x14ac:dyDescent="0.25">
      <c r="A30" s="212" t="s">
        <v>317</v>
      </c>
      <c r="B30" s="282" t="s">
        <v>158</v>
      </c>
      <c r="C30" s="166"/>
      <c r="D30" s="166">
        <v>1308590</v>
      </c>
      <c r="E30" s="166">
        <v>2636628</v>
      </c>
      <c r="F30" s="216"/>
      <c r="G30" s="166"/>
      <c r="H30" s="166"/>
      <c r="I30" s="283"/>
      <c r="J30" s="324"/>
    </row>
    <row r="31" spans="1:10" ht="16.5" customHeight="1" thickBot="1" x14ac:dyDescent="0.25">
      <c r="A31" s="179" t="s">
        <v>317</v>
      </c>
      <c r="B31" s="160" t="s">
        <v>258</v>
      </c>
      <c r="C31" s="165">
        <f>+C18+C24</f>
        <v>93000000</v>
      </c>
      <c r="D31" s="165">
        <f>+D18+D24</f>
        <v>80246822</v>
      </c>
      <c r="E31" s="165">
        <f>+E18+E24</f>
        <v>78938232</v>
      </c>
      <c r="F31" s="160" t="s">
        <v>269</v>
      </c>
      <c r="G31" s="165">
        <f>SUM(G18:G29)</f>
        <v>0</v>
      </c>
      <c r="H31" s="165">
        <f>SUM(H18:H29)</f>
        <v>0</v>
      </c>
      <c r="I31" s="195">
        <f>SUM(I18:I29)</f>
        <v>0</v>
      </c>
      <c r="J31" s="324"/>
    </row>
    <row r="32" spans="1:10" ht="16.5" customHeight="1" thickBot="1" x14ac:dyDescent="0.25">
      <c r="A32" s="179" t="s">
        <v>318</v>
      </c>
      <c r="B32" s="185" t="s">
        <v>259</v>
      </c>
      <c r="C32" s="38">
        <f>+C17+C31</f>
        <v>93000000</v>
      </c>
      <c r="D32" s="38">
        <f>+D17+D31</f>
        <v>80483822</v>
      </c>
      <c r="E32" s="186">
        <f>+E17+E31</f>
        <v>79175232</v>
      </c>
      <c r="F32" s="185" t="s">
        <v>268</v>
      </c>
      <c r="G32" s="38">
        <f>+G17+G31</f>
        <v>83520698</v>
      </c>
      <c r="H32" s="38">
        <f>+H17+H31</f>
        <v>82305718</v>
      </c>
      <c r="I32" s="39">
        <f>+I17+I31</f>
        <v>14467905</v>
      </c>
      <c r="J32" s="324"/>
    </row>
    <row r="33" spans="1:10" ht="16.5" customHeight="1" thickBot="1" x14ac:dyDescent="0.25">
      <c r="A33" s="179" t="s">
        <v>319</v>
      </c>
      <c r="B33" s="185" t="s">
        <v>1</v>
      </c>
      <c r="C33" s="38">
        <f>IF(C17-G17&lt;0,G17-C17,"-")</f>
        <v>83520698</v>
      </c>
      <c r="D33" s="38">
        <f>IF(D17-H17&lt;0,H17-D17,"-")</f>
        <v>82068718</v>
      </c>
      <c r="E33" s="186">
        <f>IF(E17-I17&lt;0,I17-E17,"-")</f>
        <v>14230905</v>
      </c>
      <c r="F33" s="185" t="s">
        <v>2</v>
      </c>
      <c r="G33" s="38" t="str">
        <f>IF(C17-G17&gt;0,C17-G17,"-")</f>
        <v>-</v>
      </c>
      <c r="H33" s="38" t="str">
        <f>IF(D17-H17&gt;0,D17-H17,"-")</f>
        <v>-</v>
      </c>
      <c r="I33" s="39" t="str">
        <f>IF(E17-I17&gt;0,E17-I17,"-")</f>
        <v>-</v>
      </c>
      <c r="J33" s="324"/>
    </row>
    <row r="34" spans="1:10" ht="16.5" customHeight="1" thickBot="1" x14ac:dyDescent="0.25">
      <c r="A34" s="179" t="s">
        <v>320</v>
      </c>
      <c r="B34" s="185" t="s">
        <v>40</v>
      </c>
      <c r="C34" s="38" t="str">
        <f>IF(C26-G26&lt;0,G26-C26,"-")</f>
        <v>-</v>
      </c>
      <c r="D34" s="38" t="str">
        <f>IF(D26-H26&lt;0,H26-D26,"-")</f>
        <v>-</v>
      </c>
      <c r="E34" s="186" t="str">
        <f>IF(E26-I26&lt;0,I26-E26,"-")</f>
        <v>-</v>
      </c>
      <c r="F34" s="185" t="s">
        <v>41</v>
      </c>
      <c r="G34" s="38" t="str">
        <f>IF(C26-G26&gt;0,C26-G26,"-")</f>
        <v>-</v>
      </c>
      <c r="H34" s="38" t="str">
        <f>IF(D26-H26&gt;0,D26-H26,"-")</f>
        <v>-</v>
      </c>
      <c r="I34" s="39" t="str">
        <f>IF(E26-I26&gt;0,E26-I26,"-")</f>
        <v>-</v>
      </c>
      <c r="J34" s="324"/>
    </row>
  </sheetData>
  <mergeCells count="2">
    <mergeCell ref="A3:A4"/>
    <mergeCell ref="J1:J3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H33"/>
  <sheetViews>
    <sheetView tabSelected="1" view="pageLayout" topLeftCell="A4" zoomScaleNormal="100" workbookViewId="0">
      <selection activeCell="E16" sqref="E16"/>
    </sheetView>
  </sheetViews>
  <sheetFormatPr defaultRowHeight="12.75" x14ac:dyDescent="0.2"/>
  <cols>
    <col min="1" max="1" width="39.6640625" style="4" customWidth="1"/>
    <col min="2" max="7" width="15.6640625" style="3" customWidth="1"/>
    <col min="8" max="8" width="5.1640625" style="3" customWidth="1"/>
    <col min="9" max="16384" width="9.33203125" style="3"/>
  </cols>
  <sheetData>
    <row r="1" spans="1:8" ht="18" customHeight="1" x14ac:dyDescent="0.2">
      <c r="A1" s="326" t="s">
        <v>289</v>
      </c>
      <c r="B1" s="326"/>
      <c r="C1" s="326"/>
      <c r="D1" s="326"/>
      <c r="E1" s="326"/>
      <c r="F1" s="326"/>
      <c r="G1" s="326"/>
      <c r="H1" s="327" t="s">
        <v>518</v>
      </c>
    </row>
    <row r="2" spans="1:8" ht="22.5" customHeight="1" thickBot="1" x14ac:dyDescent="0.3">
      <c r="A2" s="16"/>
      <c r="B2" s="8"/>
      <c r="C2" s="8"/>
      <c r="D2" s="8"/>
      <c r="E2" s="8"/>
      <c r="F2" s="325" t="s">
        <v>390</v>
      </c>
      <c r="G2" s="325"/>
      <c r="H2" s="327"/>
    </row>
    <row r="3" spans="1:8" s="5" customFormat="1" ht="50.25" customHeight="1" thickBot="1" x14ac:dyDescent="0.25">
      <c r="A3" s="17" t="s">
        <v>337</v>
      </c>
      <c r="B3" s="18" t="s">
        <v>338</v>
      </c>
      <c r="C3" s="18" t="s">
        <v>339</v>
      </c>
      <c r="D3" s="18" t="s">
        <v>519</v>
      </c>
      <c r="E3" s="18" t="s">
        <v>520</v>
      </c>
      <c r="F3" s="42" t="s">
        <v>521</v>
      </c>
      <c r="G3" s="41" t="s">
        <v>522</v>
      </c>
      <c r="H3" s="327"/>
    </row>
    <row r="4" spans="1:8" s="8" customFormat="1" ht="12" customHeight="1" thickBot="1" x14ac:dyDescent="0.25">
      <c r="A4" s="189" t="s">
        <v>179</v>
      </c>
      <c r="B4" s="190" t="s">
        <v>180</v>
      </c>
      <c r="C4" s="190" t="s">
        <v>181</v>
      </c>
      <c r="D4" s="190" t="s">
        <v>182</v>
      </c>
      <c r="E4" s="190" t="s">
        <v>183</v>
      </c>
      <c r="F4" s="30" t="s">
        <v>260</v>
      </c>
      <c r="G4" s="191" t="s">
        <v>270</v>
      </c>
      <c r="H4" s="327"/>
    </row>
    <row r="5" spans="1:8" ht="15.95" customHeight="1" x14ac:dyDescent="0.2">
      <c r="A5" s="50" t="s">
        <v>517</v>
      </c>
      <c r="B5" s="1">
        <v>0</v>
      </c>
      <c r="C5" s="9">
        <v>2018</v>
      </c>
      <c r="D5" s="1">
        <v>0</v>
      </c>
      <c r="E5" s="1">
        <v>500000</v>
      </c>
      <c r="F5" s="31">
        <v>0</v>
      </c>
      <c r="G5" s="32"/>
      <c r="H5" s="327"/>
    </row>
    <row r="6" spans="1:8" ht="15.95" customHeight="1" x14ac:dyDescent="0.2">
      <c r="A6" s="50" t="s">
        <v>523</v>
      </c>
      <c r="B6" s="1">
        <v>4565000</v>
      </c>
      <c r="C6" s="9">
        <v>2018</v>
      </c>
      <c r="D6" s="1"/>
      <c r="E6" s="1">
        <v>4565000</v>
      </c>
      <c r="F6" s="31">
        <v>4565000</v>
      </c>
      <c r="G6" s="32">
        <f>F6</f>
        <v>4565000</v>
      </c>
      <c r="H6" s="327"/>
    </row>
    <row r="7" spans="1:8" ht="15.95" customHeight="1" x14ac:dyDescent="0.2">
      <c r="A7" s="50" t="s">
        <v>538</v>
      </c>
      <c r="B7" s="1">
        <v>1065000</v>
      </c>
      <c r="C7" s="9">
        <v>2018</v>
      </c>
      <c r="D7" s="1"/>
      <c r="E7" s="1"/>
      <c r="F7" s="31">
        <v>1065000</v>
      </c>
      <c r="G7" s="32">
        <f t="shared" ref="G7:G15" si="0">F7</f>
        <v>1065000</v>
      </c>
      <c r="H7" s="327"/>
    </row>
    <row r="8" spans="1:8" ht="15.95" customHeight="1" x14ac:dyDescent="0.2">
      <c r="A8" s="273" t="s">
        <v>524</v>
      </c>
      <c r="B8" s="1">
        <v>3500000</v>
      </c>
      <c r="C8" s="9">
        <v>2018</v>
      </c>
      <c r="D8" s="1"/>
      <c r="E8" s="1"/>
      <c r="F8" s="31">
        <v>3500000</v>
      </c>
      <c r="G8" s="32">
        <f t="shared" si="0"/>
        <v>3500000</v>
      </c>
      <c r="H8" s="327"/>
    </row>
    <row r="9" spans="1:8" ht="21.75" customHeight="1" x14ac:dyDescent="0.2">
      <c r="A9" s="50" t="s">
        <v>525</v>
      </c>
      <c r="B9" s="1">
        <v>224980</v>
      </c>
      <c r="C9" s="9">
        <v>2018</v>
      </c>
      <c r="D9" s="1"/>
      <c r="E9" s="1">
        <v>561136</v>
      </c>
      <c r="F9" s="31">
        <v>224980</v>
      </c>
      <c r="G9" s="32">
        <f t="shared" si="0"/>
        <v>224980</v>
      </c>
      <c r="H9" s="327"/>
    </row>
    <row r="10" spans="1:8" ht="15.95" customHeight="1" x14ac:dyDescent="0.2">
      <c r="A10" s="273" t="s">
        <v>526</v>
      </c>
      <c r="B10" s="1">
        <f>B11+B12+B13+B14+B15</f>
        <v>831938</v>
      </c>
      <c r="C10" s="9">
        <v>2018</v>
      </c>
      <c r="D10" s="1"/>
      <c r="E10" s="1">
        <v>831938</v>
      </c>
      <c r="F10" s="31">
        <v>831938</v>
      </c>
      <c r="G10" s="32">
        <f t="shared" si="0"/>
        <v>831938</v>
      </c>
      <c r="H10" s="327"/>
    </row>
    <row r="11" spans="1:8" ht="15.95" customHeight="1" x14ac:dyDescent="0.2">
      <c r="A11" s="6" t="s">
        <v>527</v>
      </c>
      <c r="B11" s="1">
        <v>575365</v>
      </c>
      <c r="C11" s="9">
        <v>2018</v>
      </c>
      <c r="D11" s="1"/>
      <c r="E11" s="1">
        <v>575365</v>
      </c>
      <c r="F11" s="31">
        <v>575365</v>
      </c>
      <c r="G11" s="32">
        <f t="shared" si="0"/>
        <v>575365</v>
      </c>
      <c r="H11" s="327"/>
    </row>
    <row r="12" spans="1:8" ht="15.95" customHeight="1" x14ac:dyDescent="0.2">
      <c r="A12" s="6" t="s">
        <v>528</v>
      </c>
      <c r="B12" s="1">
        <v>122398</v>
      </c>
      <c r="C12" s="9"/>
      <c r="D12" s="1"/>
      <c r="E12" s="1">
        <v>122398</v>
      </c>
      <c r="F12" s="31">
        <v>122398</v>
      </c>
      <c r="G12" s="32">
        <f t="shared" si="0"/>
        <v>122398</v>
      </c>
      <c r="H12" s="327"/>
    </row>
    <row r="13" spans="1:8" ht="15.95" customHeight="1" x14ac:dyDescent="0.2">
      <c r="A13" s="6" t="s">
        <v>529</v>
      </c>
      <c r="B13" s="1">
        <v>94890</v>
      </c>
      <c r="C13" s="9"/>
      <c r="D13" s="1"/>
      <c r="E13" s="1">
        <v>94890</v>
      </c>
      <c r="F13" s="31">
        <v>94890</v>
      </c>
      <c r="G13" s="32">
        <f t="shared" si="0"/>
        <v>94890</v>
      </c>
      <c r="H13" s="327"/>
    </row>
    <row r="14" spans="1:8" ht="15.95" customHeight="1" x14ac:dyDescent="0.2">
      <c r="A14" s="6" t="s">
        <v>530</v>
      </c>
      <c r="B14" s="1">
        <v>25295</v>
      </c>
      <c r="C14" s="9"/>
      <c r="D14" s="1"/>
      <c r="E14" s="1">
        <v>25295</v>
      </c>
      <c r="F14" s="31">
        <v>25295</v>
      </c>
      <c r="G14" s="32">
        <f t="shared" si="0"/>
        <v>25295</v>
      </c>
      <c r="H14" s="327"/>
    </row>
    <row r="15" spans="1:8" ht="15.95" customHeight="1" x14ac:dyDescent="0.2">
      <c r="A15" s="6" t="s">
        <v>531</v>
      </c>
      <c r="B15" s="1">
        <v>13990</v>
      </c>
      <c r="C15" s="9"/>
      <c r="D15" s="1"/>
      <c r="E15" s="1">
        <v>13990</v>
      </c>
      <c r="F15" s="31">
        <v>13990</v>
      </c>
      <c r="G15" s="32">
        <f t="shared" si="0"/>
        <v>13990</v>
      </c>
      <c r="H15" s="327"/>
    </row>
    <row r="16" spans="1:8" ht="15.95" customHeight="1" x14ac:dyDescent="0.2">
      <c r="A16" s="6"/>
      <c r="B16" s="1"/>
      <c r="C16" s="9"/>
      <c r="D16" s="1"/>
      <c r="E16" s="1"/>
      <c r="F16" s="31"/>
      <c r="G16" s="32">
        <f t="shared" ref="G16:G23" si="1">+D16+F16</f>
        <v>0</v>
      </c>
      <c r="H16" s="327"/>
    </row>
    <row r="17" spans="1:8" ht="15.95" customHeight="1" x14ac:dyDescent="0.2">
      <c r="A17" s="6"/>
      <c r="B17" s="1"/>
      <c r="C17" s="9"/>
      <c r="D17" s="1"/>
      <c r="E17" s="1"/>
      <c r="F17" s="31"/>
      <c r="G17" s="32">
        <f t="shared" si="1"/>
        <v>0</v>
      </c>
      <c r="H17" s="327"/>
    </row>
    <row r="18" spans="1:8" ht="15.95" customHeight="1" x14ac:dyDescent="0.2">
      <c r="A18" s="6"/>
      <c r="B18" s="1"/>
      <c r="C18" s="9"/>
      <c r="D18" s="1"/>
      <c r="E18" s="1"/>
      <c r="F18" s="31"/>
      <c r="G18" s="32">
        <f t="shared" si="1"/>
        <v>0</v>
      </c>
      <c r="H18" s="327"/>
    </row>
    <row r="19" spans="1:8" ht="15.95" customHeight="1" x14ac:dyDescent="0.2">
      <c r="A19" s="6"/>
      <c r="B19" s="1"/>
      <c r="C19" s="9"/>
      <c r="D19" s="1"/>
      <c r="E19" s="1"/>
      <c r="F19" s="31"/>
      <c r="G19" s="32">
        <f t="shared" si="1"/>
        <v>0</v>
      </c>
      <c r="H19" s="327"/>
    </row>
    <row r="20" spans="1:8" ht="15.95" customHeight="1" x14ac:dyDescent="0.2">
      <c r="A20" s="6"/>
      <c r="B20" s="1"/>
      <c r="C20" s="9"/>
      <c r="D20" s="1"/>
      <c r="E20" s="1"/>
      <c r="F20" s="31"/>
      <c r="G20" s="32">
        <f t="shared" si="1"/>
        <v>0</v>
      </c>
      <c r="H20" s="327"/>
    </row>
    <row r="21" spans="1:8" ht="15.95" customHeight="1" x14ac:dyDescent="0.2">
      <c r="A21" s="6"/>
      <c r="B21" s="1"/>
      <c r="C21" s="9"/>
      <c r="D21" s="1"/>
      <c r="E21" s="1"/>
      <c r="F21" s="31"/>
      <c r="G21" s="32">
        <f t="shared" si="1"/>
        <v>0</v>
      </c>
      <c r="H21" s="327"/>
    </row>
    <row r="22" spans="1:8" ht="15.95" customHeight="1" x14ac:dyDescent="0.2">
      <c r="A22" s="6"/>
      <c r="B22" s="1"/>
      <c r="C22" s="9"/>
      <c r="D22" s="1"/>
      <c r="E22" s="1"/>
      <c r="F22" s="31"/>
      <c r="G22" s="32">
        <f t="shared" si="1"/>
        <v>0</v>
      </c>
      <c r="H22" s="327"/>
    </row>
    <row r="23" spans="1:8" ht="15.95" customHeight="1" thickBot="1" x14ac:dyDescent="0.25">
      <c r="A23" s="10"/>
      <c r="B23" s="2"/>
      <c r="C23" s="11"/>
      <c r="D23" s="2"/>
      <c r="E23" s="2"/>
      <c r="F23" s="33"/>
      <c r="G23" s="32">
        <f t="shared" si="1"/>
        <v>0</v>
      </c>
      <c r="H23" s="327"/>
    </row>
    <row r="24" spans="1:8" s="13" customFormat="1" ht="18" customHeight="1" thickBot="1" x14ac:dyDescent="0.25">
      <c r="A24" s="19" t="s">
        <v>336</v>
      </c>
      <c r="B24" s="12">
        <f>SUM(B5+B6+B9+B10)</f>
        <v>5621918</v>
      </c>
      <c r="C24" s="12"/>
      <c r="D24" s="12">
        <f t="shared" ref="D24" si="2">SUM(D5:D6)</f>
        <v>0</v>
      </c>
      <c r="E24" s="12">
        <f>SUM(E5+E6+E9+E10+E16)</f>
        <v>6458074</v>
      </c>
      <c r="F24" s="12">
        <f t="shared" ref="F24:G24" si="3">SUM(F5+F6+F9+F10)</f>
        <v>5621918</v>
      </c>
      <c r="G24" s="12">
        <f t="shared" si="3"/>
        <v>5621918</v>
      </c>
      <c r="H24" s="327"/>
    </row>
    <row r="25" spans="1:8" x14ac:dyDescent="0.2">
      <c r="F25" s="13"/>
      <c r="G25" s="13"/>
      <c r="H25" s="327"/>
    </row>
    <row r="26" spans="1:8" x14ac:dyDescent="0.2">
      <c r="H26" s="271"/>
    </row>
    <row r="27" spans="1:8" x14ac:dyDescent="0.2">
      <c r="H27" s="271"/>
    </row>
    <row r="28" spans="1:8" x14ac:dyDescent="0.2">
      <c r="H28" s="271"/>
    </row>
    <row r="29" spans="1:8" x14ac:dyDescent="0.2">
      <c r="H29" s="271"/>
    </row>
    <row r="30" spans="1:8" x14ac:dyDescent="0.2">
      <c r="H30" s="271"/>
    </row>
    <row r="31" spans="1:8" x14ac:dyDescent="0.2">
      <c r="H31" s="271"/>
    </row>
    <row r="32" spans="1:8" x14ac:dyDescent="0.2">
      <c r="H32" s="271"/>
    </row>
    <row r="33" spans="8:8" x14ac:dyDescent="0.2">
      <c r="H33" s="271"/>
    </row>
  </sheetData>
  <mergeCells count="3">
    <mergeCell ref="F2:G2"/>
    <mergeCell ref="A1:G1"/>
    <mergeCell ref="H1:H25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H25"/>
  <sheetViews>
    <sheetView showWhiteSpace="0" view="pageLayout" zoomScaleNormal="100" zoomScaleSheetLayoutView="130" workbookViewId="0">
      <selection activeCell="D23" sqref="D23"/>
    </sheetView>
  </sheetViews>
  <sheetFormatPr defaultRowHeight="12.75" x14ac:dyDescent="0.2"/>
  <cols>
    <col min="1" max="1" width="48.1640625" style="4" customWidth="1"/>
    <col min="2" max="7" width="15.83203125" style="3" customWidth="1"/>
    <col min="8" max="8" width="4.1640625" style="3" customWidth="1"/>
    <col min="9" max="9" width="13.83203125" style="3" customWidth="1"/>
    <col min="10" max="16384" width="9.33203125" style="3"/>
  </cols>
  <sheetData>
    <row r="1" spans="1:8" ht="24.75" customHeight="1" x14ac:dyDescent="0.2">
      <c r="A1" s="326" t="s">
        <v>290</v>
      </c>
      <c r="B1" s="326"/>
      <c r="C1" s="326"/>
      <c r="D1" s="326"/>
      <c r="E1" s="326"/>
      <c r="F1" s="326"/>
      <c r="G1" s="326"/>
      <c r="H1" s="327" t="s">
        <v>533</v>
      </c>
    </row>
    <row r="2" spans="1:8" ht="23.25" customHeight="1" thickBot="1" x14ac:dyDescent="0.3">
      <c r="A2" s="16"/>
      <c r="B2" s="8"/>
      <c r="C2" s="8"/>
      <c r="D2" s="8"/>
      <c r="E2" s="8"/>
      <c r="F2" s="325" t="s">
        <v>390</v>
      </c>
      <c r="G2" s="325"/>
      <c r="H2" s="327"/>
    </row>
    <row r="3" spans="1:8" s="5" customFormat="1" ht="48.75" customHeight="1" thickBot="1" x14ac:dyDescent="0.25">
      <c r="A3" s="17" t="s">
        <v>340</v>
      </c>
      <c r="B3" s="18" t="s">
        <v>338</v>
      </c>
      <c r="C3" s="18" t="s">
        <v>339</v>
      </c>
      <c r="D3" s="18" t="str">
        <f>+'3.sz.mell.'!D3</f>
        <v>Felhasználás 2018.XII.31.-ig</v>
      </c>
      <c r="E3" s="18" t="str">
        <f>+'3.sz.mell.'!E3</f>
        <v xml:space="preserve"> 2018. évi módosított előirányzat</v>
      </c>
      <c r="F3" s="42" t="str">
        <f>+'3.sz.mell.'!F3</f>
        <v>2018. évi teljesítés</v>
      </c>
      <c r="G3" s="41" t="str">
        <f>+'3.sz.mell.'!G3</f>
        <v>Összes teljesítés2018. dec. 31-ig</v>
      </c>
      <c r="H3" s="327"/>
    </row>
    <row r="4" spans="1:8" s="8" customFormat="1" ht="15" customHeight="1" thickBot="1" x14ac:dyDescent="0.25">
      <c r="A4" s="189" t="s">
        <v>179</v>
      </c>
      <c r="B4" s="190" t="s">
        <v>180</v>
      </c>
      <c r="C4" s="190" t="s">
        <v>181</v>
      </c>
      <c r="D4" s="190" t="s">
        <v>182</v>
      </c>
      <c r="E4" s="190" t="s">
        <v>183</v>
      </c>
      <c r="F4" s="30" t="s">
        <v>260</v>
      </c>
      <c r="G4" s="191" t="s">
        <v>270</v>
      </c>
      <c r="H4" s="327"/>
    </row>
    <row r="5" spans="1:8" ht="15.95" customHeight="1" x14ac:dyDescent="0.2">
      <c r="A5" s="14" t="s">
        <v>486</v>
      </c>
      <c r="B5" s="1">
        <v>8655487</v>
      </c>
      <c r="C5" s="67">
        <v>2018</v>
      </c>
      <c r="D5" s="1"/>
      <c r="E5" s="1">
        <v>8655487</v>
      </c>
      <c r="F5" s="290">
        <v>8655487</v>
      </c>
      <c r="G5" s="290">
        <f>F5</f>
        <v>8655487</v>
      </c>
      <c r="H5" s="327"/>
    </row>
    <row r="6" spans="1:8" ht="15.95" customHeight="1" x14ac:dyDescent="0.2">
      <c r="A6" s="14" t="s">
        <v>532</v>
      </c>
      <c r="B6" s="1">
        <v>190500</v>
      </c>
      <c r="C6" s="67">
        <v>2018</v>
      </c>
      <c r="D6" s="1">
        <v>0</v>
      </c>
      <c r="E6" s="1">
        <v>190500</v>
      </c>
      <c r="F6" s="31">
        <v>190500</v>
      </c>
      <c r="G6" s="32">
        <f>F6</f>
        <v>190500</v>
      </c>
      <c r="H6" s="327"/>
    </row>
    <row r="7" spans="1:8" ht="15.95" customHeight="1" x14ac:dyDescent="0.2">
      <c r="A7" s="14"/>
      <c r="B7" s="1"/>
      <c r="C7" s="67"/>
      <c r="D7" s="1"/>
      <c r="E7" s="1"/>
      <c r="F7" s="31"/>
      <c r="G7" s="32"/>
      <c r="H7" s="327"/>
    </row>
    <row r="8" spans="1:8" ht="15.95" customHeight="1" x14ac:dyDescent="0.2">
      <c r="A8" s="14"/>
      <c r="B8" s="1"/>
      <c r="C8" s="67"/>
      <c r="D8" s="1"/>
      <c r="E8" s="1"/>
      <c r="F8" s="31"/>
      <c r="G8" s="32">
        <f t="shared" ref="G8:G23" si="0">+D8+F8</f>
        <v>0</v>
      </c>
      <c r="H8" s="327"/>
    </row>
    <row r="9" spans="1:8" ht="15.95" customHeight="1" x14ac:dyDescent="0.2">
      <c r="A9" s="14"/>
      <c r="B9" s="1"/>
      <c r="C9" s="67"/>
      <c r="D9" s="1"/>
      <c r="E9" s="1"/>
      <c r="F9" s="31"/>
      <c r="G9" s="32"/>
      <c r="H9" s="327"/>
    </row>
    <row r="10" spans="1:8" ht="15.95" customHeight="1" x14ac:dyDescent="0.2">
      <c r="A10" s="14"/>
      <c r="B10" s="1"/>
      <c r="C10" s="67"/>
      <c r="D10" s="1"/>
      <c r="E10" s="1"/>
      <c r="F10" s="31"/>
      <c r="G10" s="32">
        <f>+D10+F10</f>
        <v>0</v>
      </c>
      <c r="H10" s="327"/>
    </row>
    <row r="11" spans="1:8" ht="15.95" customHeight="1" x14ac:dyDescent="0.2">
      <c r="A11" s="14"/>
      <c r="B11" s="1"/>
      <c r="C11" s="67"/>
      <c r="D11" s="1"/>
      <c r="E11" s="1"/>
      <c r="F11" s="31"/>
      <c r="G11" s="32">
        <f>+D11+F11</f>
        <v>0</v>
      </c>
      <c r="H11" s="327"/>
    </row>
    <row r="12" spans="1:8" ht="15.95" customHeight="1" x14ac:dyDescent="0.2">
      <c r="A12" s="14"/>
      <c r="B12" s="1"/>
      <c r="C12" s="67"/>
      <c r="D12" s="1"/>
      <c r="E12" s="1"/>
      <c r="F12" s="31"/>
      <c r="G12" s="32">
        <f>+D12+F12</f>
        <v>0</v>
      </c>
      <c r="H12" s="327"/>
    </row>
    <row r="13" spans="1:8" ht="15.95" customHeight="1" x14ac:dyDescent="0.2">
      <c r="A13" s="14"/>
      <c r="B13" s="1"/>
      <c r="C13" s="67"/>
      <c r="D13" s="1"/>
      <c r="E13" s="1"/>
      <c r="F13" s="31"/>
      <c r="G13" s="32">
        <f>+D13+F13</f>
        <v>0</v>
      </c>
      <c r="H13" s="327"/>
    </row>
    <row r="14" spans="1:8" ht="15.95" customHeight="1" x14ac:dyDescent="0.2">
      <c r="A14" s="295"/>
      <c r="B14" s="294"/>
      <c r="C14" s="294"/>
      <c r="D14" s="294"/>
      <c r="E14" s="294"/>
      <c r="F14" s="294"/>
      <c r="G14" s="296"/>
      <c r="H14" s="327"/>
    </row>
    <row r="15" spans="1:8" ht="15.95" customHeight="1" x14ac:dyDescent="0.2">
      <c r="A15" s="14"/>
      <c r="B15" s="1"/>
      <c r="C15" s="67"/>
      <c r="D15" s="1"/>
      <c r="E15" s="1"/>
      <c r="F15" s="1"/>
      <c r="G15" s="32"/>
      <c r="H15" s="327"/>
    </row>
    <row r="16" spans="1:8" ht="15.95" customHeight="1" x14ac:dyDescent="0.2">
      <c r="A16" s="295"/>
      <c r="B16" s="294"/>
      <c r="C16" s="294"/>
      <c r="D16" s="294"/>
      <c r="E16" s="294"/>
      <c r="F16" s="294"/>
      <c r="G16" s="296"/>
      <c r="H16" s="327"/>
    </row>
    <row r="17" spans="1:8" ht="15.95" customHeight="1" x14ac:dyDescent="0.2">
      <c r="A17" s="14"/>
      <c r="B17" s="1"/>
      <c r="C17" s="67"/>
      <c r="D17" s="1"/>
      <c r="E17" s="1"/>
      <c r="F17" s="1"/>
      <c r="G17" s="32">
        <f t="shared" si="0"/>
        <v>0</v>
      </c>
      <c r="H17" s="327"/>
    </row>
    <row r="18" spans="1:8" ht="15.95" customHeight="1" x14ac:dyDescent="0.2">
      <c r="A18" s="14"/>
      <c r="B18" s="1"/>
      <c r="C18" s="67"/>
      <c r="D18" s="1"/>
      <c r="E18" s="1"/>
      <c r="F18" s="1"/>
      <c r="G18" s="32">
        <f t="shared" si="0"/>
        <v>0</v>
      </c>
      <c r="H18" s="327"/>
    </row>
    <row r="19" spans="1:8" ht="15.95" customHeight="1" x14ac:dyDescent="0.2">
      <c r="A19" s="14"/>
      <c r="B19" s="1"/>
      <c r="C19" s="67"/>
      <c r="D19" s="1"/>
      <c r="E19" s="1"/>
      <c r="F19" s="1"/>
      <c r="G19" s="32">
        <f t="shared" si="0"/>
        <v>0</v>
      </c>
      <c r="H19" s="327"/>
    </row>
    <row r="20" spans="1:8" ht="15.95" customHeight="1" x14ac:dyDescent="0.2">
      <c r="A20" s="14"/>
      <c r="B20" s="1"/>
      <c r="C20" s="67"/>
      <c r="D20" s="1"/>
      <c r="E20" s="1"/>
      <c r="F20" s="31"/>
      <c r="G20" s="32">
        <f t="shared" si="0"/>
        <v>0</v>
      </c>
      <c r="H20" s="327"/>
    </row>
    <row r="21" spans="1:8" ht="15.95" customHeight="1" x14ac:dyDescent="0.2">
      <c r="A21" s="14"/>
      <c r="B21" s="1"/>
      <c r="C21" s="67"/>
      <c r="D21" s="1"/>
      <c r="E21" s="1"/>
      <c r="F21" s="31"/>
      <c r="G21" s="32">
        <f t="shared" si="0"/>
        <v>0</v>
      </c>
      <c r="H21" s="327"/>
    </row>
    <row r="22" spans="1:8" ht="15.95" customHeight="1" x14ac:dyDescent="0.2">
      <c r="A22" s="14"/>
      <c r="B22" s="1"/>
      <c r="C22" s="67"/>
      <c r="D22" s="1"/>
      <c r="E22" s="1"/>
      <c r="F22" s="31"/>
      <c r="G22" s="32">
        <f t="shared" si="0"/>
        <v>0</v>
      </c>
      <c r="H22" s="327"/>
    </row>
    <row r="23" spans="1:8" ht="15.95" customHeight="1" thickBot="1" x14ac:dyDescent="0.25">
      <c r="A23" s="15"/>
      <c r="B23" s="2"/>
      <c r="C23" s="68"/>
      <c r="D23" s="2"/>
      <c r="E23" s="2"/>
      <c r="F23" s="33"/>
      <c r="G23" s="32">
        <f t="shared" si="0"/>
        <v>0</v>
      </c>
      <c r="H23" s="327"/>
    </row>
    <row r="24" spans="1:8" s="13" customFormat="1" ht="18" customHeight="1" thickBot="1" x14ac:dyDescent="0.25">
      <c r="A24" s="19" t="s">
        <v>336</v>
      </c>
      <c r="B24" s="12">
        <f>SUM(B5+B6)</f>
        <v>8845987</v>
      </c>
      <c r="C24" s="12"/>
      <c r="D24" s="12">
        <f t="shared" ref="D24:E24" si="1">SUM(D5)</f>
        <v>0</v>
      </c>
      <c r="E24" s="12">
        <f t="shared" si="1"/>
        <v>8655487</v>
      </c>
      <c r="F24" s="12">
        <f>SUM(F5+F6)</f>
        <v>8845987</v>
      </c>
      <c r="G24" s="12">
        <f>SUM(G5+G6)</f>
        <v>8845987</v>
      </c>
      <c r="H24" s="327"/>
    </row>
    <row r="25" spans="1:8" x14ac:dyDescent="0.2">
      <c r="H25" s="327"/>
    </row>
  </sheetData>
  <mergeCells count="3">
    <mergeCell ref="F2:G2"/>
    <mergeCell ref="A1:G1"/>
    <mergeCell ref="H1:H2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97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4">
    <tabColor rgb="FF92D050"/>
  </sheetPr>
  <dimension ref="A1:K150"/>
  <sheetViews>
    <sheetView view="pageLayout" topLeftCell="A94" zoomScaleNormal="100" zoomScaleSheetLayoutView="100" workbookViewId="0">
      <selection activeCell="D118" sqref="D118"/>
    </sheetView>
  </sheetViews>
  <sheetFormatPr defaultRowHeight="12.75" x14ac:dyDescent="0.2"/>
  <cols>
    <col min="1" max="1" width="14.83203125" style="244" customWidth="1"/>
    <col min="2" max="2" width="65.33203125" style="245" customWidth="1"/>
    <col min="3" max="5" width="17" style="246" customWidth="1"/>
    <col min="6" max="16384" width="9.33203125" style="20"/>
  </cols>
  <sheetData>
    <row r="1" spans="1:5" s="224" customFormat="1" ht="16.5" customHeight="1" thickBot="1" x14ac:dyDescent="0.25">
      <c r="A1" s="223"/>
      <c r="B1" s="225"/>
      <c r="C1" s="266"/>
      <c r="D1" s="235"/>
      <c r="E1" s="266" t="str">
        <f>+CONCATENATE("5.1. melléklet a   /",LEFT([1]ÖSSZEFÜGGÉSEK!A4,4)+4,". (     ) önkormányzati rendelethez")</f>
        <v>5.1. melléklet a   /2018. (     ) önkormányzati rendelethez</v>
      </c>
    </row>
    <row r="2" spans="1:5" s="267" customFormat="1" ht="15.75" customHeight="1" x14ac:dyDescent="0.2">
      <c r="A2" s="247" t="s">
        <v>334</v>
      </c>
      <c r="B2" s="331" t="s">
        <v>30</v>
      </c>
      <c r="C2" s="332"/>
      <c r="D2" s="333"/>
      <c r="E2" s="240" t="s">
        <v>326</v>
      </c>
    </row>
    <row r="3" spans="1:5" s="267" customFormat="1" ht="24.75" thickBot="1" x14ac:dyDescent="0.25">
      <c r="A3" s="265" t="s">
        <v>272</v>
      </c>
      <c r="B3" s="334" t="s">
        <v>271</v>
      </c>
      <c r="C3" s="335"/>
      <c r="D3" s="336"/>
      <c r="E3" s="219" t="s">
        <v>326</v>
      </c>
    </row>
    <row r="4" spans="1:5" s="268" customFormat="1" ht="15.95" customHeight="1" thickBot="1" x14ac:dyDescent="0.3">
      <c r="A4" s="226"/>
      <c r="B4" s="226"/>
      <c r="C4" s="227"/>
      <c r="D4" s="227"/>
      <c r="E4" s="227" t="s">
        <v>391</v>
      </c>
    </row>
    <row r="5" spans="1:5" ht="24.75" thickBot="1" x14ac:dyDescent="0.25">
      <c r="A5" s="70" t="s">
        <v>28</v>
      </c>
      <c r="B5" s="71" t="s">
        <v>327</v>
      </c>
      <c r="C5" s="34" t="s">
        <v>55</v>
      </c>
      <c r="D5" s="34" t="s">
        <v>56</v>
      </c>
      <c r="E5" s="228" t="s">
        <v>57</v>
      </c>
    </row>
    <row r="6" spans="1:5" s="269" customFormat="1" ht="12.95" customHeight="1" thickBot="1" x14ac:dyDescent="0.25">
      <c r="A6" s="221" t="s">
        <v>179</v>
      </c>
      <c r="B6" s="222" t="s">
        <v>180</v>
      </c>
      <c r="C6" s="222" t="s">
        <v>181</v>
      </c>
      <c r="D6" s="46" t="s">
        <v>182</v>
      </c>
      <c r="E6" s="44" t="s">
        <v>183</v>
      </c>
    </row>
    <row r="7" spans="1:5" s="269" customFormat="1" ht="15.95" customHeight="1" thickBot="1" x14ac:dyDescent="0.25">
      <c r="A7" s="328" t="s">
        <v>328</v>
      </c>
      <c r="B7" s="329"/>
      <c r="C7" s="329"/>
      <c r="D7" s="329"/>
      <c r="E7" s="330"/>
    </row>
    <row r="8" spans="1:5" s="269" customFormat="1" ht="12" customHeight="1" thickBot="1" x14ac:dyDescent="0.25">
      <c r="A8" s="101" t="s">
        <v>293</v>
      </c>
      <c r="B8" s="97" t="s">
        <v>63</v>
      </c>
      <c r="C8" s="128">
        <f>SUM(C9:C13)</f>
        <v>42443340</v>
      </c>
      <c r="D8" s="128">
        <f>SUM(D9:D14)</f>
        <v>54590683</v>
      </c>
      <c r="E8" s="128">
        <f>SUM(E9:E14)</f>
        <v>54590673</v>
      </c>
    </row>
    <row r="9" spans="1:5" s="243" customFormat="1" ht="12" customHeight="1" x14ac:dyDescent="0.2">
      <c r="A9" s="253" t="s">
        <v>353</v>
      </c>
      <c r="B9" s="139" t="s">
        <v>64</v>
      </c>
      <c r="C9" s="130">
        <v>5007228</v>
      </c>
      <c r="D9" s="130">
        <v>5023088</v>
      </c>
      <c r="E9" s="113">
        <v>5023088</v>
      </c>
    </row>
    <row r="10" spans="1:5" s="270" customFormat="1" ht="12" customHeight="1" x14ac:dyDescent="0.2">
      <c r="A10" s="254" t="s">
        <v>354</v>
      </c>
      <c r="B10" s="140" t="s">
        <v>65</v>
      </c>
      <c r="C10" s="129">
        <v>26795867</v>
      </c>
      <c r="D10" s="129">
        <v>25794467</v>
      </c>
      <c r="E10" s="112">
        <v>25794467</v>
      </c>
    </row>
    <row r="11" spans="1:5" s="270" customFormat="1" ht="12" customHeight="1" x14ac:dyDescent="0.2">
      <c r="A11" s="254" t="s">
        <v>355</v>
      </c>
      <c r="B11" s="140" t="s">
        <v>66</v>
      </c>
      <c r="C11" s="129">
        <v>8840245</v>
      </c>
      <c r="D11" s="129">
        <v>8060684</v>
      </c>
      <c r="E11" s="112">
        <v>8060684</v>
      </c>
    </row>
    <row r="12" spans="1:5" s="270" customFormat="1" ht="12" customHeight="1" x14ac:dyDescent="0.2">
      <c r="A12" s="254" t="s">
        <v>356</v>
      </c>
      <c r="B12" s="140" t="s">
        <v>67</v>
      </c>
      <c r="C12" s="129">
        <v>1800000</v>
      </c>
      <c r="D12" s="129">
        <v>1800000</v>
      </c>
      <c r="E12" s="112">
        <v>1800000</v>
      </c>
    </row>
    <row r="13" spans="1:5" s="270" customFormat="1" ht="12" customHeight="1" x14ac:dyDescent="0.2">
      <c r="A13" s="254" t="s">
        <v>374</v>
      </c>
      <c r="B13" s="140" t="s">
        <v>384</v>
      </c>
      <c r="C13" s="129"/>
      <c r="D13" s="129">
        <v>13257030</v>
      </c>
      <c r="E13" s="112">
        <v>13257020</v>
      </c>
    </row>
    <row r="14" spans="1:5" s="270" customFormat="1" ht="12" customHeight="1" thickBot="1" x14ac:dyDescent="0.25">
      <c r="A14" s="262" t="s">
        <v>357</v>
      </c>
      <c r="B14" s="277" t="s">
        <v>389</v>
      </c>
      <c r="C14" s="275"/>
      <c r="D14" s="279">
        <v>655414</v>
      </c>
      <c r="E14" s="278">
        <v>655414</v>
      </c>
    </row>
    <row r="15" spans="1:5" s="243" customFormat="1" ht="12" customHeight="1" thickBot="1" x14ac:dyDescent="0.25">
      <c r="A15" s="101" t="s">
        <v>294</v>
      </c>
      <c r="B15" s="118" t="s">
        <v>70</v>
      </c>
      <c r="C15" s="128">
        <f>SUM(C16:C20)</f>
        <v>9659046</v>
      </c>
      <c r="D15" s="128">
        <f>SUM(D16:D20)</f>
        <v>10006546</v>
      </c>
      <c r="E15" s="111">
        <f>SUM(E16:E20)</f>
        <v>8516949</v>
      </c>
    </row>
    <row r="16" spans="1:5" s="243" customFormat="1" ht="12" customHeight="1" x14ac:dyDescent="0.2">
      <c r="A16" s="253" t="s">
        <v>359</v>
      </c>
      <c r="B16" s="139" t="s">
        <v>71</v>
      </c>
      <c r="C16" s="130"/>
      <c r="D16" s="130"/>
      <c r="E16" s="113"/>
    </row>
    <row r="17" spans="1:5" s="243" customFormat="1" ht="12" customHeight="1" x14ac:dyDescent="0.2">
      <c r="A17" s="254" t="s">
        <v>360</v>
      </c>
      <c r="B17" s="140" t="s">
        <v>72</v>
      </c>
      <c r="C17" s="129"/>
      <c r="D17" s="129"/>
      <c r="E17" s="112"/>
    </row>
    <row r="18" spans="1:5" s="243" customFormat="1" ht="12" customHeight="1" x14ac:dyDescent="0.2">
      <c r="A18" s="254" t="s">
        <v>361</v>
      </c>
      <c r="B18" s="140" t="s">
        <v>73</v>
      </c>
      <c r="C18" s="129"/>
      <c r="D18" s="129"/>
      <c r="E18" s="112"/>
    </row>
    <row r="19" spans="1:5" s="243" customFormat="1" ht="12" customHeight="1" x14ac:dyDescent="0.2">
      <c r="A19" s="254" t="s">
        <v>362</v>
      </c>
      <c r="B19" s="140" t="s">
        <v>74</v>
      </c>
      <c r="C19" s="129"/>
      <c r="D19" s="129"/>
      <c r="E19" s="112"/>
    </row>
    <row r="20" spans="1:5" s="243" customFormat="1" ht="12" customHeight="1" x14ac:dyDescent="0.2">
      <c r="A20" s="254" t="s">
        <v>363</v>
      </c>
      <c r="B20" s="140" t="s">
        <v>75</v>
      </c>
      <c r="C20" s="129">
        <v>9659046</v>
      </c>
      <c r="D20" s="129">
        <v>10006546</v>
      </c>
      <c r="E20" s="112">
        <v>8516949</v>
      </c>
    </row>
    <row r="21" spans="1:5" s="270" customFormat="1" ht="12" customHeight="1" thickBot="1" x14ac:dyDescent="0.25">
      <c r="A21" s="255" t="s">
        <v>369</v>
      </c>
      <c r="B21" s="141" t="s">
        <v>76</v>
      </c>
      <c r="C21" s="131"/>
      <c r="D21" s="131"/>
      <c r="E21" s="114"/>
    </row>
    <row r="22" spans="1:5" s="270" customFormat="1" ht="12" customHeight="1" thickBot="1" x14ac:dyDescent="0.25">
      <c r="A22" s="101" t="s">
        <v>295</v>
      </c>
      <c r="B22" s="97" t="s">
        <v>77</v>
      </c>
      <c r="C22" s="128">
        <f>SUM(C23:C27)</f>
        <v>0</v>
      </c>
      <c r="D22" s="128">
        <f>SUM(D23:D27)</f>
        <v>161000</v>
      </c>
      <c r="E22" s="111">
        <f>SUM(E23:E27)</f>
        <v>161000</v>
      </c>
    </row>
    <row r="23" spans="1:5" s="270" customFormat="1" ht="12" customHeight="1" x14ac:dyDescent="0.2">
      <c r="A23" s="253" t="s">
        <v>342</v>
      </c>
      <c r="B23" s="139" t="s">
        <v>78</v>
      </c>
      <c r="C23" s="130"/>
      <c r="D23" s="130">
        <v>161000</v>
      </c>
      <c r="E23" s="113">
        <v>161000</v>
      </c>
    </row>
    <row r="24" spans="1:5" s="243" customFormat="1" ht="12" customHeight="1" x14ac:dyDescent="0.2">
      <c r="A24" s="254" t="s">
        <v>343</v>
      </c>
      <c r="B24" s="140" t="s">
        <v>79</v>
      </c>
      <c r="C24" s="129"/>
      <c r="D24" s="129"/>
      <c r="E24" s="112"/>
    </row>
    <row r="25" spans="1:5" s="270" customFormat="1" ht="12" customHeight="1" x14ac:dyDescent="0.2">
      <c r="A25" s="254" t="s">
        <v>344</v>
      </c>
      <c r="B25" s="140" t="s">
        <v>80</v>
      </c>
      <c r="C25" s="129"/>
      <c r="D25" s="129"/>
      <c r="E25" s="112"/>
    </row>
    <row r="26" spans="1:5" s="270" customFormat="1" ht="12" customHeight="1" x14ac:dyDescent="0.2">
      <c r="A26" s="254" t="s">
        <v>345</v>
      </c>
      <c r="B26" s="140" t="s">
        <v>81</v>
      </c>
      <c r="C26" s="129"/>
      <c r="D26" s="129"/>
      <c r="E26" s="112"/>
    </row>
    <row r="27" spans="1:5" s="270" customFormat="1" ht="12" customHeight="1" x14ac:dyDescent="0.2">
      <c r="A27" s="254" t="s">
        <v>3</v>
      </c>
      <c r="B27" s="140" t="s">
        <v>82</v>
      </c>
      <c r="C27" s="129"/>
      <c r="D27" s="129"/>
      <c r="E27" s="112"/>
    </row>
    <row r="28" spans="1:5" s="270" customFormat="1" ht="12" customHeight="1" thickBot="1" x14ac:dyDescent="0.25">
      <c r="A28" s="255" t="s">
        <v>4</v>
      </c>
      <c r="B28" s="120" t="s">
        <v>83</v>
      </c>
      <c r="C28" s="131"/>
      <c r="D28" s="131"/>
      <c r="E28" s="114"/>
    </row>
    <row r="29" spans="1:5" s="270" customFormat="1" ht="12" customHeight="1" thickBot="1" x14ac:dyDescent="0.25">
      <c r="A29" s="101" t="s">
        <v>5</v>
      </c>
      <c r="B29" s="97" t="s">
        <v>84</v>
      </c>
      <c r="C29" s="134">
        <f>C33+C31+C36</f>
        <v>45480000</v>
      </c>
      <c r="D29" s="134">
        <f t="shared" ref="D29:E29" si="0">D33+D31+D36</f>
        <v>51150000</v>
      </c>
      <c r="E29" s="134">
        <f t="shared" si="0"/>
        <v>51141911</v>
      </c>
    </row>
    <row r="30" spans="1:5" s="270" customFormat="1" ht="12" customHeight="1" x14ac:dyDescent="0.2">
      <c r="A30" s="253" t="s">
        <v>85</v>
      </c>
      <c r="B30" s="139" t="s">
        <v>86</v>
      </c>
      <c r="C30" s="149">
        <f>C31+C33</f>
        <v>45400000</v>
      </c>
      <c r="D30" s="149">
        <f t="shared" ref="D30:E30" si="1">+D31+D33</f>
        <v>51010000</v>
      </c>
      <c r="E30" s="149">
        <f t="shared" si="1"/>
        <v>51002442</v>
      </c>
    </row>
    <row r="31" spans="1:5" s="270" customFormat="1" ht="12" customHeight="1" x14ac:dyDescent="0.2">
      <c r="A31" s="254" t="s">
        <v>87</v>
      </c>
      <c r="B31" s="140" t="s">
        <v>88</v>
      </c>
      <c r="C31" s="129">
        <v>6700000</v>
      </c>
      <c r="D31" s="129">
        <v>7220000</v>
      </c>
      <c r="E31" s="112">
        <v>7218283</v>
      </c>
    </row>
    <row r="32" spans="1:5" s="270" customFormat="1" ht="12" customHeight="1" x14ac:dyDescent="0.2">
      <c r="A32" s="254" t="s">
        <v>460</v>
      </c>
      <c r="B32" s="140" t="s">
        <v>462</v>
      </c>
      <c r="C32" s="129">
        <v>36500000</v>
      </c>
      <c r="D32" s="129">
        <v>41150000</v>
      </c>
      <c r="E32" s="112">
        <v>41146562</v>
      </c>
    </row>
    <row r="33" spans="1:5" s="270" customFormat="1" ht="12" customHeight="1" x14ac:dyDescent="0.2">
      <c r="A33" s="254" t="s">
        <v>461</v>
      </c>
      <c r="B33" s="140" t="s">
        <v>90</v>
      </c>
      <c r="C33" s="129">
        <f>C32+C34+C35</f>
        <v>38700000</v>
      </c>
      <c r="D33" s="129">
        <f t="shared" ref="D33:E33" si="2">D32+D34+D35</f>
        <v>43790000</v>
      </c>
      <c r="E33" s="129">
        <f t="shared" si="2"/>
        <v>43784159</v>
      </c>
    </row>
    <row r="34" spans="1:5" s="270" customFormat="1" ht="12" customHeight="1" x14ac:dyDescent="0.2">
      <c r="A34" s="254" t="s">
        <v>91</v>
      </c>
      <c r="B34" s="140" t="s">
        <v>92</v>
      </c>
      <c r="C34" s="129">
        <v>2200000</v>
      </c>
      <c r="D34" s="129">
        <v>2640000</v>
      </c>
      <c r="E34" s="112">
        <v>2637597</v>
      </c>
    </row>
    <row r="35" spans="1:5" s="270" customFormat="1" ht="12" customHeight="1" x14ac:dyDescent="0.2">
      <c r="A35" s="254" t="s">
        <v>93</v>
      </c>
      <c r="B35" s="140" t="s">
        <v>94</v>
      </c>
      <c r="C35" s="129"/>
      <c r="D35" s="129"/>
      <c r="E35" s="112"/>
    </row>
    <row r="36" spans="1:5" s="270" customFormat="1" ht="12" customHeight="1" thickBot="1" x14ac:dyDescent="0.25">
      <c r="A36" s="255" t="s">
        <v>95</v>
      </c>
      <c r="B36" s="120" t="s">
        <v>96</v>
      </c>
      <c r="C36" s="131">
        <v>80000</v>
      </c>
      <c r="D36" s="131">
        <v>140000</v>
      </c>
      <c r="E36" s="114">
        <v>139469</v>
      </c>
    </row>
    <row r="37" spans="1:5" s="270" customFormat="1" ht="12" customHeight="1" thickBot="1" x14ac:dyDescent="0.25">
      <c r="A37" s="101" t="s">
        <v>297</v>
      </c>
      <c r="B37" s="97" t="s">
        <v>97</v>
      </c>
      <c r="C37" s="128">
        <f>SUM(C38:C47)</f>
        <v>5192000</v>
      </c>
      <c r="D37" s="128">
        <f>SUM(D38:D47)</f>
        <v>11705000</v>
      </c>
      <c r="E37" s="111">
        <f>SUM(E38:E47)</f>
        <v>10251073</v>
      </c>
    </row>
    <row r="38" spans="1:5" s="270" customFormat="1" ht="12" customHeight="1" x14ac:dyDescent="0.2">
      <c r="A38" s="253" t="s">
        <v>346</v>
      </c>
      <c r="B38" s="139" t="s">
        <v>98</v>
      </c>
      <c r="C38" s="130"/>
      <c r="D38" s="130"/>
      <c r="E38" s="113"/>
    </row>
    <row r="39" spans="1:5" s="270" customFormat="1" ht="12" customHeight="1" x14ac:dyDescent="0.2">
      <c r="A39" s="254" t="s">
        <v>347</v>
      </c>
      <c r="B39" s="140" t="s">
        <v>99</v>
      </c>
      <c r="C39" s="129">
        <v>2477000</v>
      </c>
      <c r="D39" s="129">
        <v>5905000</v>
      </c>
      <c r="E39" s="112">
        <v>5904921</v>
      </c>
    </row>
    <row r="40" spans="1:5" s="270" customFormat="1" ht="12" customHeight="1" x14ac:dyDescent="0.2">
      <c r="A40" s="254" t="s">
        <v>348</v>
      </c>
      <c r="B40" s="140" t="s">
        <v>100</v>
      </c>
      <c r="C40" s="129"/>
      <c r="D40" s="129"/>
      <c r="E40" s="112"/>
    </row>
    <row r="41" spans="1:5" s="270" customFormat="1" ht="12" customHeight="1" x14ac:dyDescent="0.2">
      <c r="A41" s="254" t="s">
        <v>7</v>
      </c>
      <c r="B41" s="140" t="s">
        <v>101</v>
      </c>
      <c r="C41" s="129">
        <v>2000000</v>
      </c>
      <c r="D41" s="129">
        <v>4630000</v>
      </c>
      <c r="E41" s="112">
        <v>2894528</v>
      </c>
    </row>
    <row r="42" spans="1:5" s="270" customFormat="1" ht="12" customHeight="1" x14ac:dyDescent="0.2">
      <c r="A42" s="254" t="s">
        <v>8</v>
      </c>
      <c r="B42" s="140" t="s">
        <v>102</v>
      </c>
      <c r="C42" s="129">
        <v>715000</v>
      </c>
      <c r="D42" s="129">
        <v>1170000</v>
      </c>
      <c r="E42" s="112">
        <v>1165315</v>
      </c>
    </row>
    <row r="43" spans="1:5" s="270" customFormat="1" ht="12" customHeight="1" x14ac:dyDescent="0.2">
      <c r="A43" s="254" t="s">
        <v>9</v>
      </c>
      <c r="B43" s="140" t="s">
        <v>103</v>
      </c>
      <c r="C43" s="129">
        <v>0</v>
      </c>
      <c r="D43" s="129">
        <v>0</v>
      </c>
      <c r="E43" s="112">
        <v>23881</v>
      </c>
    </row>
    <row r="44" spans="1:5" s="270" customFormat="1" ht="12" customHeight="1" x14ac:dyDescent="0.2">
      <c r="A44" s="254" t="s">
        <v>10</v>
      </c>
      <c r="B44" s="140" t="s">
        <v>104</v>
      </c>
      <c r="C44" s="129"/>
      <c r="D44" s="129"/>
      <c r="E44" s="112"/>
    </row>
    <row r="45" spans="1:5" s="270" customFormat="1" ht="12" customHeight="1" x14ac:dyDescent="0.2">
      <c r="A45" s="254" t="s">
        <v>11</v>
      </c>
      <c r="B45" s="140" t="s">
        <v>105</v>
      </c>
      <c r="C45" s="129"/>
      <c r="D45" s="129"/>
      <c r="E45" s="112">
        <v>93</v>
      </c>
    </row>
    <row r="46" spans="1:5" s="270" customFormat="1" ht="12" customHeight="1" x14ac:dyDescent="0.2">
      <c r="A46" s="254" t="s">
        <v>106</v>
      </c>
      <c r="B46" s="140" t="s">
        <v>385</v>
      </c>
      <c r="C46" s="132"/>
      <c r="D46" s="132"/>
      <c r="E46" s="115"/>
    </row>
    <row r="47" spans="1:5" s="243" customFormat="1" ht="12" customHeight="1" thickBot="1" x14ac:dyDescent="0.25">
      <c r="A47" s="255" t="s">
        <v>108</v>
      </c>
      <c r="B47" s="141" t="s">
        <v>109</v>
      </c>
      <c r="C47" s="133"/>
      <c r="D47" s="133">
        <v>0</v>
      </c>
      <c r="E47" s="116">
        <v>262335</v>
      </c>
    </row>
    <row r="48" spans="1:5" s="270" customFormat="1" ht="12" customHeight="1" thickBot="1" x14ac:dyDescent="0.25">
      <c r="A48" s="101" t="s">
        <v>298</v>
      </c>
      <c r="B48" s="97" t="s">
        <v>110</v>
      </c>
      <c r="C48" s="128">
        <f>SUM(C49:C53)</f>
        <v>0</v>
      </c>
      <c r="D48" s="128">
        <f>SUM(D49:D53)</f>
        <v>0</v>
      </c>
      <c r="E48" s="111">
        <f>SUM(E49:E53)</f>
        <v>0</v>
      </c>
    </row>
    <row r="49" spans="1:5" s="270" customFormat="1" ht="12" customHeight="1" x14ac:dyDescent="0.2">
      <c r="A49" s="253" t="s">
        <v>349</v>
      </c>
      <c r="B49" s="139" t="s">
        <v>111</v>
      </c>
      <c r="C49" s="151"/>
      <c r="D49" s="151"/>
      <c r="E49" s="117"/>
    </row>
    <row r="50" spans="1:5" s="270" customFormat="1" ht="12" customHeight="1" x14ac:dyDescent="0.2">
      <c r="A50" s="254" t="s">
        <v>350</v>
      </c>
      <c r="B50" s="140" t="s">
        <v>112</v>
      </c>
      <c r="C50" s="132">
        <v>0</v>
      </c>
      <c r="D50" s="132">
        <v>0</v>
      </c>
      <c r="E50" s="115">
        <v>0</v>
      </c>
    </row>
    <row r="51" spans="1:5" s="270" customFormat="1" ht="12" customHeight="1" x14ac:dyDescent="0.2">
      <c r="A51" s="254" t="s">
        <v>113</v>
      </c>
      <c r="B51" s="140" t="s">
        <v>114</v>
      </c>
      <c r="C51" s="132"/>
      <c r="D51" s="132"/>
      <c r="E51" s="115"/>
    </row>
    <row r="52" spans="1:5" s="270" customFormat="1" ht="12" customHeight="1" x14ac:dyDescent="0.2">
      <c r="A52" s="254" t="s">
        <v>115</v>
      </c>
      <c r="B52" s="140" t="s">
        <v>116</v>
      </c>
      <c r="C52" s="132"/>
      <c r="D52" s="132"/>
      <c r="E52" s="115"/>
    </row>
    <row r="53" spans="1:5" s="270" customFormat="1" ht="12" customHeight="1" thickBot="1" x14ac:dyDescent="0.25">
      <c r="A53" s="255" t="s">
        <v>117</v>
      </c>
      <c r="B53" s="141" t="s">
        <v>118</v>
      </c>
      <c r="C53" s="133"/>
      <c r="D53" s="133"/>
      <c r="E53" s="116"/>
    </row>
    <row r="54" spans="1:5" s="270" customFormat="1" ht="12" customHeight="1" thickBot="1" x14ac:dyDescent="0.25">
      <c r="A54" s="101" t="s">
        <v>12</v>
      </c>
      <c r="B54" s="97" t="s">
        <v>119</v>
      </c>
      <c r="C54" s="128">
        <f>SUM(C55:C57)</f>
        <v>0</v>
      </c>
      <c r="D54" s="128">
        <f>SUM(D55:D57)</f>
        <v>0</v>
      </c>
      <c r="E54" s="111">
        <f>SUM(E55:E57)</f>
        <v>0</v>
      </c>
    </row>
    <row r="55" spans="1:5" s="243" customFormat="1" ht="12" customHeight="1" x14ac:dyDescent="0.2">
      <c r="A55" s="253" t="s">
        <v>351</v>
      </c>
      <c r="B55" s="139" t="s">
        <v>120</v>
      </c>
      <c r="C55" s="130"/>
      <c r="D55" s="130"/>
      <c r="E55" s="113"/>
    </row>
    <row r="56" spans="1:5" s="243" customFormat="1" ht="12" customHeight="1" x14ac:dyDescent="0.2">
      <c r="A56" s="254" t="s">
        <v>352</v>
      </c>
      <c r="B56" s="140" t="s">
        <v>121</v>
      </c>
      <c r="C56" s="129"/>
      <c r="D56" s="129"/>
      <c r="E56" s="112"/>
    </row>
    <row r="57" spans="1:5" s="243" customFormat="1" ht="12" customHeight="1" x14ac:dyDescent="0.2">
      <c r="A57" s="254" t="s">
        <v>122</v>
      </c>
      <c r="B57" s="140" t="s">
        <v>123</v>
      </c>
      <c r="C57" s="129"/>
      <c r="D57" s="129">
        <v>0</v>
      </c>
      <c r="E57" s="112"/>
    </row>
    <row r="58" spans="1:5" s="243" customFormat="1" ht="12" customHeight="1" thickBot="1" x14ac:dyDescent="0.25">
      <c r="A58" s="255" t="s">
        <v>124</v>
      </c>
      <c r="B58" s="141" t="s">
        <v>125</v>
      </c>
      <c r="C58" s="131"/>
      <c r="D58" s="131"/>
      <c r="E58" s="114"/>
    </row>
    <row r="59" spans="1:5" s="270" customFormat="1" ht="12" customHeight="1" thickBot="1" x14ac:dyDescent="0.25">
      <c r="A59" s="101" t="s">
        <v>300</v>
      </c>
      <c r="B59" s="118" t="s">
        <v>126</v>
      </c>
      <c r="C59" s="128">
        <f>SUM(C60:C62)</f>
        <v>0</v>
      </c>
      <c r="D59" s="128">
        <f>SUM(D60:D62)</f>
        <v>76000</v>
      </c>
      <c r="E59" s="111">
        <f>SUM(E60:E62)</f>
        <v>76000</v>
      </c>
    </row>
    <row r="60" spans="1:5" s="270" customFormat="1" ht="12" customHeight="1" x14ac:dyDescent="0.2">
      <c r="A60" s="253" t="s">
        <v>13</v>
      </c>
      <c r="B60" s="139" t="s">
        <v>127</v>
      </c>
      <c r="C60" s="132"/>
      <c r="D60" s="132"/>
      <c r="E60" s="115"/>
    </row>
    <row r="61" spans="1:5" s="270" customFormat="1" ht="12" customHeight="1" x14ac:dyDescent="0.2">
      <c r="A61" s="254" t="s">
        <v>14</v>
      </c>
      <c r="B61" s="140" t="s">
        <v>128</v>
      </c>
      <c r="C61" s="132"/>
      <c r="D61" s="132"/>
      <c r="E61" s="115"/>
    </row>
    <row r="62" spans="1:5" s="270" customFormat="1" ht="12" customHeight="1" x14ac:dyDescent="0.2">
      <c r="A62" s="254" t="s">
        <v>34</v>
      </c>
      <c r="B62" s="140" t="s">
        <v>129</v>
      </c>
      <c r="C62" s="132"/>
      <c r="D62" s="132">
        <v>76000</v>
      </c>
      <c r="E62" s="115">
        <v>76000</v>
      </c>
    </row>
    <row r="63" spans="1:5" s="270" customFormat="1" ht="12" customHeight="1" thickBot="1" x14ac:dyDescent="0.25">
      <c r="A63" s="255" t="s">
        <v>130</v>
      </c>
      <c r="B63" s="141" t="s">
        <v>131</v>
      </c>
      <c r="C63" s="132"/>
      <c r="D63" s="132"/>
      <c r="E63" s="115"/>
    </row>
    <row r="64" spans="1:5" s="270" customFormat="1" ht="12" customHeight="1" thickBot="1" x14ac:dyDescent="0.25">
      <c r="A64" s="101" t="s">
        <v>301</v>
      </c>
      <c r="B64" s="97" t="s">
        <v>132</v>
      </c>
      <c r="C64" s="134">
        <f>+C8+C15+C22+C29+C37+C48+C54+C59</f>
        <v>102774386</v>
      </c>
      <c r="D64" s="134">
        <f>+D8+D15+D22+D29+D37+D48+D54+D59</f>
        <v>127689229</v>
      </c>
      <c r="E64" s="147">
        <f>+E8+E15+E22+E29+E37+E48+E54+E59</f>
        <v>124737606</v>
      </c>
    </row>
    <row r="65" spans="1:5" s="270" customFormat="1" ht="12" customHeight="1" thickBot="1" x14ac:dyDescent="0.2">
      <c r="A65" s="256" t="s">
        <v>273</v>
      </c>
      <c r="B65" s="118" t="s">
        <v>134</v>
      </c>
      <c r="C65" s="128">
        <f>+C66+C67+C68</f>
        <v>0</v>
      </c>
      <c r="D65" s="128">
        <f>+D66+D67+D68</f>
        <v>0</v>
      </c>
      <c r="E65" s="111">
        <f>+E66+E67+E68</f>
        <v>0</v>
      </c>
    </row>
    <row r="66" spans="1:5" s="270" customFormat="1" ht="12" customHeight="1" x14ac:dyDescent="0.2">
      <c r="A66" s="253" t="s">
        <v>135</v>
      </c>
      <c r="B66" s="139" t="s">
        <v>136</v>
      </c>
      <c r="C66" s="132"/>
      <c r="D66" s="132"/>
      <c r="E66" s="115"/>
    </row>
    <row r="67" spans="1:5" s="270" customFormat="1" ht="12" customHeight="1" x14ac:dyDescent="0.2">
      <c r="A67" s="254" t="s">
        <v>137</v>
      </c>
      <c r="B67" s="140" t="s">
        <v>138</v>
      </c>
      <c r="C67" s="132"/>
      <c r="D67" s="132"/>
      <c r="E67" s="115"/>
    </row>
    <row r="68" spans="1:5" s="270" customFormat="1" ht="12" customHeight="1" thickBot="1" x14ac:dyDescent="0.25">
      <c r="A68" s="255" t="s">
        <v>139</v>
      </c>
      <c r="B68" s="76" t="s">
        <v>184</v>
      </c>
      <c r="C68" s="132"/>
      <c r="D68" s="132"/>
      <c r="E68" s="115"/>
    </row>
    <row r="69" spans="1:5" s="270" customFormat="1" ht="12" customHeight="1" thickBot="1" x14ac:dyDescent="0.2">
      <c r="A69" s="256" t="s">
        <v>141</v>
      </c>
      <c r="B69" s="118" t="s">
        <v>142</v>
      </c>
      <c r="C69" s="128">
        <f>+C70+C71+C72+C73</f>
        <v>0</v>
      </c>
      <c r="D69" s="128">
        <f>+D70+D71+D72+D73</f>
        <v>0</v>
      </c>
      <c r="E69" s="111">
        <f>+E70+E71+E72+E73</f>
        <v>0</v>
      </c>
    </row>
    <row r="70" spans="1:5" s="270" customFormat="1" ht="12" customHeight="1" x14ac:dyDescent="0.2">
      <c r="A70" s="253" t="s">
        <v>375</v>
      </c>
      <c r="B70" s="139" t="s">
        <v>143</v>
      </c>
      <c r="C70" s="132"/>
      <c r="D70" s="132"/>
      <c r="E70" s="115"/>
    </row>
    <row r="71" spans="1:5" s="270" customFormat="1" ht="12" customHeight="1" x14ac:dyDescent="0.2">
      <c r="A71" s="254" t="s">
        <v>376</v>
      </c>
      <c r="B71" s="140" t="s">
        <v>144</v>
      </c>
      <c r="C71" s="132"/>
      <c r="D71" s="132"/>
      <c r="E71" s="115"/>
    </row>
    <row r="72" spans="1:5" s="270" customFormat="1" ht="12" customHeight="1" x14ac:dyDescent="0.2">
      <c r="A72" s="254" t="s">
        <v>145</v>
      </c>
      <c r="B72" s="140" t="s">
        <v>146</v>
      </c>
      <c r="C72" s="132"/>
      <c r="D72" s="132"/>
      <c r="E72" s="115"/>
    </row>
    <row r="73" spans="1:5" s="270" customFormat="1" ht="12" customHeight="1" thickBot="1" x14ac:dyDescent="0.25">
      <c r="A73" s="255" t="s">
        <v>147</v>
      </c>
      <c r="B73" s="141" t="s">
        <v>148</v>
      </c>
      <c r="C73" s="132"/>
      <c r="D73" s="132"/>
      <c r="E73" s="115"/>
    </row>
    <row r="74" spans="1:5" s="270" customFormat="1" ht="12" customHeight="1" thickBot="1" x14ac:dyDescent="0.2">
      <c r="A74" s="256" t="s">
        <v>149</v>
      </c>
      <c r="B74" s="118" t="s">
        <v>150</v>
      </c>
      <c r="C74" s="128">
        <f>+C75+C76</f>
        <v>93000000</v>
      </c>
      <c r="D74" s="128">
        <f>+D75+D76</f>
        <v>78938232</v>
      </c>
      <c r="E74" s="111">
        <f>+E75+E76</f>
        <v>78938232</v>
      </c>
    </row>
    <row r="75" spans="1:5" s="270" customFormat="1" ht="12" customHeight="1" x14ac:dyDescent="0.2">
      <c r="A75" s="253" t="s">
        <v>151</v>
      </c>
      <c r="B75" s="139" t="s">
        <v>152</v>
      </c>
      <c r="C75" s="132">
        <v>93000000</v>
      </c>
      <c r="D75" s="132">
        <v>78938232</v>
      </c>
      <c r="E75" s="115">
        <v>78938232</v>
      </c>
    </row>
    <row r="76" spans="1:5" s="270" customFormat="1" ht="12" customHeight="1" thickBot="1" x14ac:dyDescent="0.25">
      <c r="A76" s="255" t="s">
        <v>153</v>
      </c>
      <c r="B76" s="141" t="s">
        <v>154</v>
      </c>
      <c r="C76" s="132"/>
      <c r="D76" s="132"/>
      <c r="E76" s="115"/>
    </row>
    <row r="77" spans="1:5" s="270" customFormat="1" ht="12" customHeight="1" thickBot="1" x14ac:dyDescent="0.2">
      <c r="A77" s="256" t="s">
        <v>155</v>
      </c>
      <c r="B77" s="118" t="s">
        <v>156</v>
      </c>
      <c r="C77" s="128">
        <f>+C78+C79+C80</f>
        <v>0</v>
      </c>
      <c r="D77" s="128">
        <f>+D78+D79+D80</f>
        <v>1308590</v>
      </c>
      <c r="E77" s="111">
        <f>+E78+E79+E80</f>
        <v>2636628</v>
      </c>
    </row>
    <row r="78" spans="1:5" s="270" customFormat="1" ht="12" customHeight="1" x14ac:dyDescent="0.2">
      <c r="A78" s="253" t="s">
        <v>157</v>
      </c>
      <c r="B78" s="139" t="s">
        <v>158</v>
      </c>
      <c r="C78" s="132"/>
      <c r="D78" s="132">
        <v>1308590</v>
      </c>
      <c r="E78" s="115">
        <v>2636628</v>
      </c>
    </row>
    <row r="79" spans="1:5" s="270" customFormat="1" ht="12" customHeight="1" x14ac:dyDescent="0.2">
      <c r="A79" s="254" t="s">
        <v>159</v>
      </c>
      <c r="B79" s="140" t="s">
        <v>160</v>
      </c>
      <c r="C79" s="132"/>
      <c r="D79" s="132"/>
      <c r="E79" s="115"/>
    </row>
    <row r="80" spans="1:5" s="270" customFormat="1" ht="12" customHeight="1" thickBot="1" x14ac:dyDescent="0.25">
      <c r="A80" s="255" t="s">
        <v>161</v>
      </c>
      <c r="B80" s="120" t="s">
        <v>162</v>
      </c>
      <c r="C80" s="132"/>
      <c r="D80" s="132"/>
      <c r="E80" s="115"/>
    </row>
    <row r="81" spans="1:5" s="270" customFormat="1" ht="12" customHeight="1" thickBot="1" x14ac:dyDescent="0.2">
      <c r="A81" s="256" t="s">
        <v>163</v>
      </c>
      <c r="B81" s="118" t="s">
        <v>164</v>
      </c>
      <c r="C81" s="128">
        <f>+C82+C83+C84+C85</f>
        <v>0</v>
      </c>
      <c r="D81" s="128">
        <f>+D82+D83+D84+D85</f>
        <v>0</v>
      </c>
      <c r="E81" s="111">
        <f>+E82+E83+E84+E85</f>
        <v>0</v>
      </c>
    </row>
    <row r="82" spans="1:5" s="270" customFormat="1" ht="12" customHeight="1" x14ac:dyDescent="0.2">
      <c r="A82" s="257" t="s">
        <v>165</v>
      </c>
      <c r="B82" s="139" t="s">
        <v>166</v>
      </c>
      <c r="C82" s="132"/>
      <c r="D82" s="132"/>
      <c r="E82" s="115"/>
    </row>
    <row r="83" spans="1:5" s="270" customFormat="1" ht="12" customHeight="1" x14ac:dyDescent="0.2">
      <c r="A83" s="258" t="s">
        <v>167</v>
      </c>
      <c r="B83" s="140" t="s">
        <v>168</v>
      </c>
      <c r="C83" s="132"/>
      <c r="D83" s="132"/>
      <c r="E83" s="115"/>
    </row>
    <row r="84" spans="1:5" s="270" customFormat="1" ht="12" customHeight="1" x14ac:dyDescent="0.2">
      <c r="A84" s="258" t="s">
        <v>169</v>
      </c>
      <c r="B84" s="140" t="s">
        <v>170</v>
      </c>
      <c r="C84" s="132"/>
      <c r="D84" s="132"/>
      <c r="E84" s="115"/>
    </row>
    <row r="85" spans="1:5" s="270" customFormat="1" ht="12" customHeight="1" thickBot="1" x14ac:dyDescent="0.25">
      <c r="A85" s="259" t="s">
        <v>171</v>
      </c>
      <c r="B85" s="120" t="s">
        <v>172</v>
      </c>
      <c r="C85" s="132"/>
      <c r="D85" s="132"/>
      <c r="E85" s="115"/>
    </row>
    <row r="86" spans="1:5" s="270" customFormat="1" ht="12" customHeight="1" thickBot="1" x14ac:dyDescent="0.2">
      <c r="A86" s="256" t="s">
        <v>173</v>
      </c>
      <c r="B86" s="118" t="s">
        <v>174</v>
      </c>
      <c r="C86" s="155"/>
      <c r="D86" s="155"/>
      <c r="E86" s="156"/>
    </row>
    <row r="87" spans="1:5" s="270" customFormat="1" ht="12" customHeight="1" thickBot="1" x14ac:dyDescent="0.2">
      <c r="A87" s="256" t="s">
        <v>175</v>
      </c>
      <c r="B87" s="250" t="s">
        <v>176</v>
      </c>
      <c r="C87" s="134">
        <f>+C65+C69+C74+C77+C81+C86</f>
        <v>93000000</v>
      </c>
      <c r="D87" s="134">
        <f>+D65+D69+D74+D77+D81+D86</f>
        <v>80246822</v>
      </c>
      <c r="E87" s="147">
        <f>+E65+E69+E74+E77+E81+E86</f>
        <v>81574860</v>
      </c>
    </row>
    <row r="88" spans="1:5" s="270" customFormat="1" ht="12" customHeight="1" thickBot="1" x14ac:dyDescent="0.2">
      <c r="A88" s="260" t="s">
        <v>177</v>
      </c>
      <c r="B88" s="251" t="s">
        <v>274</v>
      </c>
      <c r="C88" s="134">
        <f>+C64+C87</f>
        <v>195774386</v>
      </c>
      <c r="D88" s="134">
        <f>+D64+D87</f>
        <v>207936051</v>
      </c>
      <c r="E88" s="147">
        <f>+E64+E87</f>
        <v>206312466</v>
      </c>
    </row>
    <row r="89" spans="1:5" s="270" customFormat="1" ht="15" customHeight="1" x14ac:dyDescent="0.2">
      <c r="A89" s="229"/>
      <c r="B89" s="230"/>
      <c r="C89" s="241"/>
      <c r="D89" s="241"/>
      <c r="E89" s="241"/>
    </row>
    <row r="90" spans="1:5" ht="13.5" thickBot="1" x14ac:dyDescent="0.25">
      <c r="A90" s="231"/>
      <c r="B90" s="232"/>
      <c r="C90" s="242"/>
      <c r="D90" s="242"/>
      <c r="E90" s="242"/>
    </row>
    <row r="91" spans="1:5" s="269" customFormat="1" ht="16.5" customHeight="1" thickBot="1" x14ac:dyDescent="0.25">
      <c r="A91" s="328" t="s">
        <v>329</v>
      </c>
      <c r="B91" s="329"/>
      <c r="C91" s="329"/>
      <c r="D91" s="329"/>
      <c r="E91" s="330"/>
    </row>
    <row r="92" spans="1:5" s="69" customFormat="1" ht="12" customHeight="1" thickBot="1" x14ac:dyDescent="0.25">
      <c r="A92" s="248" t="s">
        <v>293</v>
      </c>
      <c r="B92" s="100" t="s">
        <v>185</v>
      </c>
      <c r="C92" s="127">
        <f>SUM(C93:C97)</f>
        <v>110903461</v>
      </c>
      <c r="D92" s="127">
        <f>SUM(D93:D97)</f>
        <v>122971516</v>
      </c>
      <c r="E92" s="82">
        <f>SUM(E93:E97)</f>
        <v>111197735</v>
      </c>
    </row>
    <row r="93" spans="1:5" ht="12" customHeight="1" x14ac:dyDescent="0.2">
      <c r="A93" s="261" t="s">
        <v>353</v>
      </c>
      <c r="B93" s="86" t="s">
        <v>323</v>
      </c>
      <c r="C93" s="35">
        <v>21714730</v>
      </c>
      <c r="D93" s="35">
        <v>22651664</v>
      </c>
      <c r="E93" s="81">
        <v>18599673</v>
      </c>
    </row>
    <row r="94" spans="1:5" ht="12" customHeight="1" x14ac:dyDescent="0.2">
      <c r="A94" s="254" t="s">
        <v>354</v>
      </c>
      <c r="B94" s="84" t="s">
        <v>15</v>
      </c>
      <c r="C94" s="129">
        <v>3610916</v>
      </c>
      <c r="D94" s="129">
        <v>3873590</v>
      </c>
      <c r="E94" s="112">
        <v>3376089</v>
      </c>
    </row>
    <row r="95" spans="1:5" ht="12" customHeight="1" x14ac:dyDescent="0.2">
      <c r="A95" s="254" t="s">
        <v>355</v>
      </c>
      <c r="B95" s="84" t="s">
        <v>373</v>
      </c>
      <c r="C95" s="131">
        <v>34486680</v>
      </c>
      <c r="D95" s="131">
        <v>35402804</v>
      </c>
      <c r="E95" s="114">
        <v>31124622</v>
      </c>
    </row>
    <row r="96" spans="1:5" ht="12" customHeight="1" x14ac:dyDescent="0.2">
      <c r="A96" s="254" t="s">
        <v>356</v>
      </c>
      <c r="B96" s="87" t="s">
        <v>16</v>
      </c>
      <c r="C96" s="131">
        <v>3560000</v>
      </c>
      <c r="D96" s="131">
        <v>3952500</v>
      </c>
      <c r="E96" s="114">
        <v>2212478</v>
      </c>
    </row>
    <row r="97" spans="1:5" ht="12" customHeight="1" x14ac:dyDescent="0.2">
      <c r="A97" s="254" t="s">
        <v>364</v>
      </c>
      <c r="B97" s="95" t="s">
        <v>17</v>
      </c>
      <c r="C97" s="131">
        <f t="shared" ref="C97:E97" si="3">SUM(C98:C107)</f>
        <v>47531135</v>
      </c>
      <c r="D97" s="131">
        <f t="shared" si="3"/>
        <v>57090958</v>
      </c>
      <c r="E97" s="131">
        <f t="shared" si="3"/>
        <v>55884873</v>
      </c>
    </row>
    <row r="98" spans="1:5" ht="12" customHeight="1" x14ac:dyDescent="0.2">
      <c r="A98" s="254" t="s">
        <v>357</v>
      </c>
      <c r="B98" s="84" t="s">
        <v>186</v>
      </c>
      <c r="C98" s="131">
        <v>603334</v>
      </c>
      <c r="D98" s="131">
        <v>614889</v>
      </c>
      <c r="E98" s="114">
        <v>614889</v>
      </c>
    </row>
    <row r="99" spans="1:5" ht="12" customHeight="1" x14ac:dyDescent="0.2">
      <c r="A99" s="254" t="s">
        <v>358</v>
      </c>
      <c r="B99" s="107" t="s">
        <v>187</v>
      </c>
      <c r="C99" s="131"/>
      <c r="D99" s="131"/>
      <c r="E99" s="114"/>
    </row>
    <row r="100" spans="1:5" ht="12" customHeight="1" x14ac:dyDescent="0.2">
      <c r="A100" s="254" t="s">
        <v>365</v>
      </c>
      <c r="B100" s="108" t="s">
        <v>188</v>
      </c>
      <c r="C100" s="131"/>
      <c r="D100" s="131"/>
      <c r="E100" s="114"/>
    </row>
    <row r="101" spans="1:5" ht="12" customHeight="1" x14ac:dyDescent="0.2">
      <c r="A101" s="254" t="s">
        <v>366</v>
      </c>
      <c r="B101" s="108" t="s">
        <v>189</v>
      </c>
      <c r="C101" s="131"/>
      <c r="D101" s="131"/>
      <c r="E101" s="114"/>
    </row>
    <row r="102" spans="1:5" ht="12" customHeight="1" x14ac:dyDescent="0.2">
      <c r="A102" s="254" t="s">
        <v>367</v>
      </c>
      <c r="B102" s="107" t="s">
        <v>190</v>
      </c>
      <c r="C102" s="131">
        <v>45323801</v>
      </c>
      <c r="D102" s="131">
        <v>44388969</v>
      </c>
      <c r="E102" s="114">
        <v>43182958</v>
      </c>
    </row>
    <row r="103" spans="1:5" ht="12" customHeight="1" x14ac:dyDescent="0.2">
      <c r="A103" s="254" t="s">
        <v>368</v>
      </c>
      <c r="B103" s="107" t="s">
        <v>191</v>
      </c>
      <c r="C103" s="131"/>
      <c r="D103" s="131"/>
      <c r="E103" s="114"/>
    </row>
    <row r="104" spans="1:5" ht="12" customHeight="1" x14ac:dyDescent="0.2">
      <c r="A104" s="254" t="s">
        <v>370</v>
      </c>
      <c r="B104" s="108" t="s">
        <v>192</v>
      </c>
      <c r="C104" s="131"/>
      <c r="D104" s="131"/>
      <c r="E104" s="114"/>
    </row>
    <row r="105" spans="1:5" ht="12" customHeight="1" x14ac:dyDescent="0.2">
      <c r="A105" s="262" t="s">
        <v>18</v>
      </c>
      <c r="B105" s="109" t="s">
        <v>193</v>
      </c>
      <c r="C105" s="131"/>
      <c r="D105" s="131"/>
      <c r="E105" s="114"/>
    </row>
    <row r="106" spans="1:5" ht="12" customHeight="1" x14ac:dyDescent="0.2">
      <c r="A106" s="254" t="s">
        <v>194</v>
      </c>
      <c r="B106" s="109" t="s">
        <v>195</v>
      </c>
      <c r="C106" s="131"/>
      <c r="D106" s="131"/>
      <c r="E106" s="114"/>
    </row>
    <row r="107" spans="1:5" s="69" customFormat="1" ht="12" customHeight="1" thickBot="1" x14ac:dyDescent="0.25">
      <c r="A107" s="263" t="s">
        <v>196</v>
      </c>
      <c r="B107" s="110" t="s">
        <v>197</v>
      </c>
      <c r="C107" s="36">
        <v>1604000</v>
      </c>
      <c r="D107" s="36">
        <v>12087100</v>
      </c>
      <c r="E107" s="75">
        <v>12087026</v>
      </c>
    </row>
    <row r="108" spans="1:5" ht="12" customHeight="1" thickBot="1" x14ac:dyDescent="0.25">
      <c r="A108" s="101" t="s">
        <v>294</v>
      </c>
      <c r="B108" s="99" t="s">
        <v>198</v>
      </c>
      <c r="C108" s="128">
        <f>SUM(C109:C114)</f>
        <v>79896389</v>
      </c>
      <c r="D108" s="128">
        <f>SUM(D109:D117)</f>
        <v>76586583</v>
      </c>
      <c r="E108" s="128">
        <f>SUM(E109:E117)</f>
        <v>14467905</v>
      </c>
    </row>
    <row r="109" spans="1:5" ht="12" customHeight="1" x14ac:dyDescent="0.2">
      <c r="A109" s="253" t="s">
        <v>359</v>
      </c>
      <c r="B109" s="84" t="s">
        <v>33</v>
      </c>
      <c r="C109" s="130">
        <v>2492000</v>
      </c>
      <c r="D109" s="130">
        <v>7285074</v>
      </c>
      <c r="E109" s="113">
        <v>5621918</v>
      </c>
    </row>
    <row r="110" spans="1:5" ht="12" customHeight="1" x14ac:dyDescent="0.2">
      <c r="A110" s="253" t="s">
        <v>360</v>
      </c>
      <c r="B110" s="88" t="s">
        <v>199</v>
      </c>
      <c r="C110" s="130"/>
      <c r="D110" s="130"/>
      <c r="E110" s="113"/>
    </row>
    <row r="111" spans="1:5" ht="12" customHeight="1" x14ac:dyDescent="0.2">
      <c r="A111" s="253" t="s">
        <v>361</v>
      </c>
      <c r="B111" s="88" t="s">
        <v>19</v>
      </c>
      <c r="C111" s="129">
        <v>77404389</v>
      </c>
      <c r="D111" s="129">
        <v>69301509</v>
      </c>
      <c r="E111" s="112">
        <v>8845987</v>
      </c>
    </row>
    <row r="112" spans="1:5" ht="12" customHeight="1" x14ac:dyDescent="0.2">
      <c r="A112" s="253" t="s">
        <v>362</v>
      </c>
      <c r="B112" s="88" t="s">
        <v>200</v>
      </c>
      <c r="C112" s="129"/>
      <c r="D112" s="129"/>
      <c r="E112" s="112"/>
    </row>
    <row r="113" spans="1:5" ht="12" customHeight="1" x14ac:dyDescent="0.2">
      <c r="A113" s="253" t="s">
        <v>363</v>
      </c>
      <c r="B113" s="120" t="s">
        <v>35</v>
      </c>
      <c r="C113" s="129"/>
      <c r="D113" s="129"/>
      <c r="E113" s="112"/>
    </row>
    <row r="114" spans="1:5" ht="12" customHeight="1" x14ac:dyDescent="0.2">
      <c r="A114" s="253" t="s">
        <v>369</v>
      </c>
      <c r="B114" s="119" t="s">
        <v>201</v>
      </c>
      <c r="C114" s="129"/>
      <c r="D114" s="129"/>
      <c r="E114" s="112"/>
    </row>
    <row r="115" spans="1:5" ht="12" customHeight="1" x14ac:dyDescent="0.2">
      <c r="A115" s="253" t="s">
        <v>371</v>
      </c>
      <c r="B115" s="135" t="s">
        <v>202</v>
      </c>
      <c r="C115" s="129"/>
      <c r="D115" s="129"/>
      <c r="E115" s="112"/>
    </row>
    <row r="116" spans="1:5" ht="12" customHeight="1" x14ac:dyDescent="0.2">
      <c r="A116" s="253" t="s">
        <v>20</v>
      </c>
      <c r="B116" s="108" t="s">
        <v>189</v>
      </c>
      <c r="C116" s="129"/>
      <c r="D116" s="129"/>
      <c r="E116" s="112"/>
    </row>
    <row r="117" spans="1:5" ht="12" customHeight="1" x14ac:dyDescent="0.2">
      <c r="A117" s="253" t="s">
        <v>21</v>
      </c>
      <c r="B117" s="108" t="s">
        <v>203</v>
      </c>
      <c r="C117" s="129"/>
      <c r="D117" s="129"/>
      <c r="E117" s="112"/>
    </row>
    <row r="118" spans="1:5" ht="12" customHeight="1" x14ac:dyDescent="0.2">
      <c r="A118" s="253" t="s">
        <v>22</v>
      </c>
      <c r="B118" s="108" t="s">
        <v>204</v>
      </c>
      <c r="C118" s="129"/>
      <c r="D118" s="129"/>
      <c r="E118" s="112"/>
    </row>
    <row r="119" spans="1:5" ht="12" customHeight="1" x14ac:dyDescent="0.2">
      <c r="A119" s="253" t="s">
        <v>205</v>
      </c>
      <c r="B119" s="108" t="s">
        <v>192</v>
      </c>
      <c r="C119" s="129"/>
      <c r="D119" s="129"/>
      <c r="E119" s="112"/>
    </row>
    <row r="120" spans="1:5" ht="12" customHeight="1" x14ac:dyDescent="0.2">
      <c r="A120" s="253" t="s">
        <v>206</v>
      </c>
      <c r="B120" s="108" t="s">
        <v>207</v>
      </c>
      <c r="C120" s="129"/>
      <c r="D120" s="129"/>
      <c r="E120" s="112"/>
    </row>
    <row r="121" spans="1:5" ht="12" customHeight="1" thickBot="1" x14ac:dyDescent="0.25">
      <c r="A121" s="262" t="s">
        <v>208</v>
      </c>
      <c r="B121" s="108" t="s">
        <v>209</v>
      </c>
      <c r="C121" s="131"/>
      <c r="D121" s="131"/>
      <c r="E121" s="114"/>
    </row>
    <row r="122" spans="1:5" ht="12" customHeight="1" thickBot="1" x14ac:dyDescent="0.25">
      <c r="A122" s="101" t="s">
        <v>295</v>
      </c>
      <c r="B122" s="104" t="s">
        <v>210</v>
      </c>
      <c r="C122" s="128">
        <f>C123</f>
        <v>3624309</v>
      </c>
      <c r="D122" s="128">
        <f t="shared" ref="D122:E122" si="4">D123</f>
        <v>5719135</v>
      </c>
      <c r="E122" s="128">
        <f t="shared" si="4"/>
        <v>0</v>
      </c>
    </row>
    <row r="123" spans="1:5" ht="12" customHeight="1" x14ac:dyDescent="0.2">
      <c r="A123" s="253" t="s">
        <v>342</v>
      </c>
      <c r="B123" s="85" t="s">
        <v>330</v>
      </c>
      <c r="C123" s="130">
        <v>3624309</v>
      </c>
      <c r="D123" s="130">
        <v>5719135</v>
      </c>
      <c r="E123" s="113"/>
    </row>
    <row r="124" spans="1:5" ht="12" customHeight="1" thickBot="1" x14ac:dyDescent="0.25">
      <c r="A124" s="255" t="s">
        <v>343</v>
      </c>
      <c r="B124" s="88" t="s">
        <v>331</v>
      </c>
      <c r="C124" s="131"/>
      <c r="D124" s="131"/>
      <c r="E124" s="114"/>
    </row>
    <row r="125" spans="1:5" ht="12" customHeight="1" thickBot="1" x14ac:dyDescent="0.25">
      <c r="A125" s="101" t="s">
        <v>296</v>
      </c>
      <c r="B125" s="104" t="s">
        <v>211</v>
      </c>
      <c r="C125" s="128">
        <f>+C92+C108+C122</f>
        <v>194424159</v>
      </c>
      <c r="D125" s="128">
        <f>+D92+D108+D122</f>
        <v>205277234</v>
      </c>
      <c r="E125" s="111">
        <f>+E92+E108+E122</f>
        <v>125665640</v>
      </c>
    </row>
    <row r="126" spans="1:5" ht="12" customHeight="1" thickBot="1" x14ac:dyDescent="0.25">
      <c r="A126" s="101" t="s">
        <v>297</v>
      </c>
      <c r="B126" s="104" t="s">
        <v>276</v>
      </c>
      <c r="C126" s="128">
        <f>+C127+C128+C129</f>
        <v>0</v>
      </c>
      <c r="D126" s="128">
        <f>+D127+D128+D129</f>
        <v>0</v>
      </c>
      <c r="E126" s="111">
        <f>+E127+E128+E129</f>
        <v>0</v>
      </c>
    </row>
    <row r="127" spans="1:5" ht="12" customHeight="1" x14ac:dyDescent="0.2">
      <c r="A127" s="253" t="s">
        <v>346</v>
      </c>
      <c r="B127" s="85" t="s">
        <v>213</v>
      </c>
      <c r="C127" s="129"/>
      <c r="D127" s="129"/>
      <c r="E127" s="112"/>
    </row>
    <row r="128" spans="1:5" ht="12" customHeight="1" x14ac:dyDescent="0.2">
      <c r="A128" s="253" t="s">
        <v>347</v>
      </c>
      <c r="B128" s="85" t="s">
        <v>214</v>
      </c>
      <c r="C128" s="129"/>
      <c r="D128" s="129"/>
      <c r="E128" s="112"/>
    </row>
    <row r="129" spans="1:11" ht="12" customHeight="1" thickBot="1" x14ac:dyDescent="0.25">
      <c r="A129" s="262" t="s">
        <v>348</v>
      </c>
      <c r="B129" s="83" t="s">
        <v>215</v>
      </c>
      <c r="C129" s="129"/>
      <c r="D129" s="129"/>
      <c r="E129" s="112"/>
    </row>
    <row r="130" spans="1:11" ht="12" customHeight="1" thickBot="1" x14ac:dyDescent="0.25">
      <c r="A130" s="101" t="s">
        <v>298</v>
      </c>
      <c r="B130" s="104" t="s">
        <v>216</v>
      </c>
      <c r="C130" s="128">
        <f>+C131+C132+C134+C133</f>
        <v>0</v>
      </c>
      <c r="D130" s="128">
        <f>+D131+D132+D134+D133</f>
        <v>0</v>
      </c>
      <c r="E130" s="111">
        <f>+E131+E132+E134+E133</f>
        <v>0</v>
      </c>
    </row>
    <row r="131" spans="1:11" ht="12" customHeight="1" x14ac:dyDescent="0.2">
      <c r="A131" s="253" t="s">
        <v>349</v>
      </c>
      <c r="B131" s="85" t="s">
        <v>217</v>
      </c>
      <c r="C131" s="129"/>
      <c r="D131" s="129"/>
      <c r="E131" s="112"/>
    </row>
    <row r="132" spans="1:11" ht="12" customHeight="1" x14ac:dyDescent="0.2">
      <c r="A132" s="253" t="s">
        <v>350</v>
      </c>
      <c r="B132" s="85" t="s">
        <v>218</v>
      </c>
      <c r="C132" s="129"/>
      <c r="D132" s="129"/>
      <c r="E132" s="112"/>
    </row>
    <row r="133" spans="1:11" ht="12" customHeight="1" x14ac:dyDescent="0.2">
      <c r="A133" s="253" t="s">
        <v>113</v>
      </c>
      <c r="B133" s="85" t="s">
        <v>219</v>
      </c>
      <c r="C133" s="129"/>
      <c r="D133" s="129"/>
      <c r="E133" s="112"/>
    </row>
    <row r="134" spans="1:11" s="69" customFormat="1" ht="12" customHeight="1" thickBot="1" x14ac:dyDescent="0.25">
      <c r="A134" s="262" t="s">
        <v>115</v>
      </c>
      <c r="B134" s="83" t="s">
        <v>220</v>
      </c>
      <c r="C134" s="129"/>
      <c r="D134" s="129"/>
      <c r="E134" s="112"/>
    </row>
    <row r="135" spans="1:11" ht="13.5" thickBot="1" x14ac:dyDescent="0.25">
      <c r="A135" s="101" t="s">
        <v>299</v>
      </c>
      <c r="B135" s="104" t="s">
        <v>281</v>
      </c>
      <c r="C135" s="134">
        <f>+C136+C137+C138+C139</f>
        <v>1350227</v>
      </c>
      <c r="D135" s="134">
        <f>+D136+D137+D138+D139</f>
        <v>2658817</v>
      </c>
      <c r="E135" s="147">
        <f>+E136+E137+E138+E139</f>
        <v>2658817</v>
      </c>
      <c r="K135" s="220"/>
    </row>
    <row r="136" spans="1:11" x14ac:dyDescent="0.2">
      <c r="A136" s="253" t="s">
        <v>351</v>
      </c>
      <c r="B136" s="85" t="s">
        <v>222</v>
      </c>
      <c r="C136" s="129"/>
      <c r="D136" s="129"/>
      <c r="E136" s="112"/>
    </row>
    <row r="137" spans="1:11" ht="12" customHeight="1" x14ac:dyDescent="0.2">
      <c r="A137" s="253" t="s">
        <v>352</v>
      </c>
      <c r="B137" s="85" t="s">
        <v>223</v>
      </c>
      <c r="C137" s="129">
        <v>1350227</v>
      </c>
      <c r="D137" s="129">
        <v>2658817</v>
      </c>
      <c r="E137" s="112">
        <v>2658817</v>
      </c>
    </row>
    <row r="138" spans="1:11" s="69" customFormat="1" ht="12" customHeight="1" x14ac:dyDescent="0.2">
      <c r="A138" s="253" t="s">
        <v>122</v>
      </c>
      <c r="B138" s="85" t="s">
        <v>280</v>
      </c>
      <c r="C138" s="129"/>
      <c r="D138" s="129"/>
      <c r="E138" s="112"/>
    </row>
    <row r="139" spans="1:11" s="69" customFormat="1" ht="12" customHeight="1" thickBot="1" x14ac:dyDescent="0.25">
      <c r="A139" s="253" t="s">
        <v>124</v>
      </c>
      <c r="B139" s="85" t="s">
        <v>224</v>
      </c>
      <c r="C139" s="129"/>
      <c r="D139" s="129"/>
      <c r="E139" s="112"/>
    </row>
    <row r="140" spans="1:11" s="69" customFormat="1" ht="12" customHeight="1" thickBot="1" x14ac:dyDescent="0.25">
      <c r="A140" s="262" t="s">
        <v>279</v>
      </c>
      <c r="B140" s="83" t="s">
        <v>225</v>
      </c>
      <c r="C140" s="37">
        <f>+C141+C142+C143+C144</f>
        <v>0</v>
      </c>
      <c r="D140" s="37">
        <f>+D141+D142+D143+D144</f>
        <v>0</v>
      </c>
      <c r="E140" s="80">
        <f>+E141+E142+E143+E144</f>
        <v>0</v>
      </c>
    </row>
    <row r="141" spans="1:11" s="69" customFormat="1" ht="12" customHeight="1" thickBot="1" x14ac:dyDescent="0.25">
      <c r="A141" s="101" t="s">
        <v>300</v>
      </c>
      <c r="B141" s="104" t="s">
        <v>277</v>
      </c>
      <c r="C141" s="129"/>
      <c r="D141" s="129"/>
      <c r="E141" s="112"/>
    </row>
    <row r="142" spans="1:11" s="69" customFormat="1" ht="12" customHeight="1" x14ac:dyDescent="0.2">
      <c r="A142" s="253" t="s">
        <v>13</v>
      </c>
      <c r="B142" s="85" t="s">
        <v>227</v>
      </c>
      <c r="C142" s="129"/>
      <c r="D142" s="129"/>
      <c r="E142" s="112"/>
    </row>
    <row r="143" spans="1:11" s="69" customFormat="1" ht="12" customHeight="1" x14ac:dyDescent="0.2">
      <c r="A143" s="253" t="s">
        <v>14</v>
      </c>
      <c r="B143" s="85" t="s">
        <v>228</v>
      </c>
      <c r="C143" s="129"/>
      <c r="D143" s="129"/>
      <c r="E143" s="112"/>
    </row>
    <row r="144" spans="1:11" s="69" customFormat="1" ht="12" customHeight="1" x14ac:dyDescent="0.2">
      <c r="A144" s="253" t="s">
        <v>34</v>
      </c>
      <c r="B144" s="85" t="s">
        <v>229</v>
      </c>
      <c r="C144" s="129"/>
      <c r="D144" s="129"/>
      <c r="E144" s="112"/>
    </row>
    <row r="145" spans="1:5" ht="12.75" customHeight="1" thickBot="1" x14ac:dyDescent="0.25">
      <c r="A145" s="253" t="s">
        <v>130</v>
      </c>
      <c r="B145" s="85" t="s">
        <v>230</v>
      </c>
      <c r="C145" s="112"/>
      <c r="D145" s="112"/>
      <c r="E145" s="112"/>
    </row>
    <row r="146" spans="1:5" ht="12" customHeight="1" thickBot="1" x14ac:dyDescent="0.25">
      <c r="A146" s="101" t="s">
        <v>301</v>
      </c>
      <c r="B146" s="104" t="s">
        <v>231</v>
      </c>
      <c r="C146" s="252">
        <f>+C126+C130+C135+C141</f>
        <v>1350227</v>
      </c>
      <c r="D146" s="252">
        <f>+D126+D130+D135+D141</f>
        <v>2658817</v>
      </c>
      <c r="E146" s="252">
        <f>+E126+E130+E135+E141</f>
        <v>2658817</v>
      </c>
    </row>
    <row r="147" spans="1:5" ht="15" customHeight="1" thickBot="1" x14ac:dyDescent="0.25">
      <c r="A147" s="264" t="s">
        <v>302</v>
      </c>
      <c r="B147" s="124" t="s">
        <v>232</v>
      </c>
      <c r="C147" s="252">
        <f>+C125+C146</f>
        <v>195774386</v>
      </c>
      <c r="D147" s="252">
        <f>+D125+D146</f>
        <v>207936051</v>
      </c>
      <c r="E147" s="252">
        <f>+E125+E146</f>
        <v>128324457</v>
      </c>
    </row>
    <row r="148" spans="1:5" ht="13.5" thickBot="1" x14ac:dyDescent="0.25">
      <c r="A148" s="23"/>
      <c r="B148" s="24"/>
      <c r="C148" s="25"/>
      <c r="D148" s="25"/>
      <c r="E148" s="25"/>
    </row>
    <row r="149" spans="1:5" ht="15" customHeight="1" thickBot="1" x14ac:dyDescent="0.25">
      <c r="A149" s="233"/>
      <c r="B149" s="234"/>
      <c r="C149" s="47"/>
      <c r="D149" s="48"/>
      <c r="E149" s="45"/>
    </row>
    <row r="150" spans="1:5" ht="14.25" customHeight="1" thickBot="1" x14ac:dyDescent="0.25">
      <c r="A150" s="233"/>
      <c r="B150" s="234"/>
      <c r="C150" s="47"/>
      <c r="D150" s="48"/>
      <c r="E150" s="45"/>
    </row>
  </sheetData>
  <sheetProtection formatCells="0"/>
  <mergeCells count="4">
    <mergeCell ref="A7:E7"/>
    <mergeCell ref="A91:E91"/>
    <mergeCell ref="B2:D2"/>
    <mergeCell ref="B3:D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150"/>
  <sheetViews>
    <sheetView view="pageLayout" topLeftCell="A121" zoomScaleNormal="100" zoomScaleSheetLayoutView="100" workbookViewId="0">
      <selection activeCell="C97" sqref="C97:E107"/>
    </sheetView>
  </sheetViews>
  <sheetFormatPr defaultRowHeight="12.75" x14ac:dyDescent="0.2"/>
  <cols>
    <col min="1" max="1" width="14.83203125" style="244" customWidth="1"/>
    <col min="2" max="2" width="64.6640625" style="245" customWidth="1"/>
    <col min="3" max="5" width="17" style="246" customWidth="1"/>
    <col min="6" max="16384" width="9.33203125" style="20"/>
  </cols>
  <sheetData>
    <row r="1" spans="1:5" s="224" customFormat="1" ht="16.5" customHeight="1" thickBot="1" x14ac:dyDescent="0.25">
      <c r="A1" s="223"/>
      <c r="B1" s="225"/>
      <c r="C1" s="266"/>
      <c r="D1" s="235"/>
      <c r="E1" s="272" t="str">
        <f>+CONCATENATE("5.2. melléklet a  /",LEFT([1]ÖSSZEFÜGGÉSEK!A4,4)+4,". (           ) önkormányzati rendelethez")</f>
        <v>5.2. melléklet a  /2018. (           ) önkormányzati rendelethez</v>
      </c>
    </row>
    <row r="2" spans="1:5" s="267" customFormat="1" ht="15.75" customHeight="1" x14ac:dyDescent="0.2">
      <c r="A2" s="247" t="s">
        <v>334</v>
      </c>
      <c r="B2" s="331" t="s">
        <v>30</v>
      </c>
      <c r="C2" s="332"/>
      <c r="D2" s="333"/>
      <c r="E2" s="240" t="s">
        <v>326</v>
      </c>
    </row>
    <row r="3" spans="1:5" s="267" customFormat="1" ht="24.75" thickBot="1" x14ac:dyDescent="0.25">
      <c r="A3" s="265" t="s">
        <v>272</v>
      </c>
      <c r="B3" s="334" t="s">
        <v>283</v>
      </c>
      <c r="C3" s="335"/>
      <c r="D3" s="336"/>
      <c r="E3" s="219" t="s">
        <v>332</v>
      </c>
    </row>
    <row r="4" spans="1:5" s="268" customFormat="1" ht="15.95" customHeight="1" thickBot="1" x14ac:dyDescent="0.3">
      <c r="A4" s="226"/>
      <c r="B4" s="226"/>
      <c r="C4" s="227"/>
      <c r="D4" s="227"/>
      <c r="E4" s="227" t="s">
        <v>391</v>
      </c>
    </row>
    <row r="5" spans="1:5" ht="24.75" thickBot="1" x14ac:dyDescent="0.25">
      <c r="A5" s="70" t="s">
        <v>28</v>
      </c>
      <c r="B5" s="71" t="s">
        <v>327</v>
      </c>
      <c r="C5" s="34" t="s">
        <v>55</v>
      </c>
      <c r="D5" s="34" t="s">
        <v>56</v>
      </c>
      <c r="E5" s="228" t="s">
        <v>57</v>
      </c>
    </row>
    <row r="6" spans="1:5" s="269" customFormat="1" ht="12.95" customHeight="1" thickBot="1" x14ac:dyDescent="0.25">
      <c r="A6" s="221" t="s">
        <v>179</v>
      </c>
      <c r="B6" s="222" t="s">
        <v>180</v>
      </c>
      <c r="C6" s="222" t="s">
        <v>181</v>
      </c>
      <c r="D6" s="46" t="s">
        <v>182</v>
      </c>
      <c r="E6" s="44" t="s">
        <v>183</v>
      </c>
    </row>
    <row r="7" spans="1:5" s="269" customFormat="1" ht="15.95" customHeight="1" thickBot="1" x14ac:dyDescent="0.25">
      <c r="A7" s="328" t="s">
        <v>328</v>
      </c>
      <c r="B7" s="329"/>
      <c r="C7" s="329"/>
      <c r="D7" s="329"/>
      <c r="E7" s="330"/>
    </row>
    <row r="8" spans="1:5" s="269" customFormat="1" ht="12" customHeight="1" thickBot="1" x14ac:dyDescent="0.25">
      <c r="A8" s="101" t="s">
        <v>293</v>
      </c>
      <c r="B8" s="97" t="s">
        <v>63</v>
      </c>
      <c r="C8" s="128">
        <f>SUM(C9:C13)</f>
        <v>42443340</v>
      </c>
      <c r="D8" s="128">
        <f>SUM(D9:D14)</f>
        <v>54590683</v>
      </c>
      <c r="E8" s="128">
        <f>SUM(E9:E14)</f>
        <v>54590673</v>
      </c>
    </row>
    <row r="9" spans="1:5" s="243" customFormat="1" ht="12" customHeight="1" x14ac:dyDescent="0.2">
      <c r="A9" s="253" t="s">
        <v>353</v>
      </c>
      <c r="B9" s="139" t="s">
        <v>64</v>
      </c>
      <c r="C9" s="130">
        <v>5007228</v>
      </c>
      <c r="D9" s="130">
        <v>5023088</v>
      </c>
      <c r="E9" s="113">
        <v>5023088</v>
      </c>
    </row>
    <row r="10" spans="1:5" s="270" customFormat="1" ht="12" customHeight="1" x14ac:dyDescent="0.2">
      <c r="A10" s="254" t="s">
        <v>354</v>
      </c>
      <c r="B10" s="140" t="s">
        <v>65</v>
      </c>
      <c r="C10" s="129">
        <v>26795867</v>
      </c>
      <c r="D10" s="129">
        <v>25794467</v>
      </c>
      <c r="E10" s="112">
        <v>25794467</v>
      </c>
    </row>
    <row r="11" spans="1:5" s="270" customFormat="1" ht="12" customHeight="1" x14ac:dyDescent="0.2">
      <c r="A11" s="254" t="s">
        <v>355</v>
      </c>
      <c r="B11" s="140" t="s">
        <v>66</v>
      </c>
      <c r="C11" s="129">
        <v>8840245</v>
      </c>
      <c r="D11" s="129">
        <v>8060684</v>
      </c>
      <c r="E11" s="112">
        <v>8060684</v>
      </c>
    </row>
    <row r="12" spans="1:5" s="270" customFormat="1" ht="12" customHeight="1" x14ac:dyDescent="0.2">
      <c r="A12" s="254" t="s">
        <v>356</v>
      </c>
      <c r="B12" s="140" t="s">
        <v>67</v>
      </c>
      <c r="C12" s="129">
        <v>1800000</v>
      </c>
      <c r="D12" s="129">
        <v>1800000</v>
      </c>
      <c r="E12" s="112">
        <v>1800000</v>
      </c>
    </row>
    <row r="13" spans="1:5" s="270" customFormat="1" ht="12" customHeight="1" x14ac:dyDescent="0.2">
      <c r="A13" s="254" t="s">
        <v>374</v>
      </c>
      <c r="B13" s="140" t="s">
        <v>384</v>
      </c>
      <c r="C13" s="129"/>
      <c r="D13" s="129">
        <v>13257030</v>
      </c>
      <c r="E13" s="112">
        <v>13257020</v>
      </c>
    </row>
    <row r="14" spans="1:5" s="270" customFormat="1" ht="12" customHeight="1" thickBot="1" x14ac:dyDescent="0.25">
      <c r="A14" s="262" t="s">
        <v>392</v>
      </c>
      <c r="B14" s="277" t="s">
        <v>389</v>
      </c>
      <c r="C14" s="275"/>
      <c r="D14" s="279">
        <v>655414</v>
      </c>
      <c r="E14" s="278">
        <v>655414</v>
      </c>
    </row>
    <row r="15" spans="1:5" s="243" customFormat="1" ht="12" customHeight="1" thickBot="1" x14ac:dyDescent="0.25">
      <c r="A15" s="101" t="s">
        <v>294</v>
      </c>
      <c r="B15" s="118" t="s">
        <v>70</v>
      </c>
      <c r="C15" s="128">
        <f>SUM(C16:C20)</f>
        <v>9659046</v>
      </c>
      <c r="D15" s="128">
        <f>SUM(D16:D20)</f>
        <v>10006546</v>
      </c>
      <c r="E15" s="111">
        <f>SUM(E16:E20)</f>
        <v>8516949</v>
      </c>
    </row>
    <row r="16" spans="1:5" s="243" customFormat="1" ht="12" customHeight="1" x14ac:dyDescent="0.2">
      <c r="A16" s="253" t="s">
        <v>359</v>
      </c>
      <c r="B16" s="139" t="s">
        <v>71</v>
      </c>
      <c r="C16" s="130"/>
      <c r="D16" s="130"/>
      <c r="E16" s="113"/>
    </row>
    <row r="17" spans="1:5" s="243" customFormat="1" ht="12" customHeight="1" x14ac:dyDescent="0.2">
      <c r="A17" s="254" t="s">
        <v>360</v>
      </c>
      <c r="B17" s="140" t="s">
        <v>72</v>
      </c>
      <c r="C17" s="129"/>
      <c r="D17" s="129"/>
      <c r="E17" s="112"/>
    </row>
    <row r="18" spans="1:5" s="243" customFormat="1" ht="12" customHeight="1" x14ac:dyDescent="0.2">
      <c r="A18" s="254" t="s">
        <v>361</v>
      </c>
      <c r="B18" s="140" t="s">
        <v>73</v>
      </c>
      <c r="C18" s="129"/>
      <c r="D18" s="129"/>
      <c r="E18" s="112"/>
    </row>
    <row r="19" spans="1:5" s="243" customFormat="1" ht="12" customHeight="1" x14ac:dyDescent="0.2">
      <c r="A19" s="254" t="s">
        <v>362</v>
      </c>
      <c r="B19" s="140" t="s">
        <v>74</v>
      </c>
      <c r="C19" s="129"/>
      <c r="D19" s="129"/>
      <c r="E19" s="112"/>
    </row>
    <row r="20" spans="1:5" s="243" customFormat="1" ht="12" customHeight="1" x14ac:dyDescent="0.2">
      <c r="A20" s="254" t="s">
        <v>363</v>
      </c>
      <c r="B20" s="140" t="s">
        <v>75</v>
      </c>
      <c r="C20" s="129">
        <v>9659046</v>
      </c>
      <c r="D20" s="129">
        <v>10006546</v>
      </c>
      <c r="E20" s="112">
        <v>8516949</v>
      </c>
    </row>
    <row r="21" spans="1:5" s="270" customFormat="1" ht="12" customHeight="1" thickBot="1" x14ac:dyDescent="0.25">
      <c r="A21" s="255" t="s">
        <v>369</v>
      </c>
      <c r="B21" s="141" t="s">
        <v>76</v>
      </c>
      <c r="C21" s="131"/>
      <c r="D21" s="131"/>
      <c r="E21" s="114"/>
    </row>
    <row r="22" spans="1:5" s="270" customFormat="1" ht="12" customHeight="1" thickBot="1" x14ac:dyDescent="0.25">
      <c r="A22" s="101" t="s">
        <v>295</v>
      </c>
      <c r="B22" s="97" t="s">
        <v>77</v>
      </c>
      <c r="C22" s="128">
        <f>SUM(C23:C27)</f>
        <v>0</v>
      </c>
      <c r="D22" s="128">
        <f>SUM(D23:D27)</f>
        <v>161000</v>
      </c>
      <c r="E22" s="111">
        <f>SUM(E23:E27)</f>
        <v>161000</v>
      </c>
    </row>
    <row r="23" spans="1:5" s="270" customFormat="1" ht="12" customHeight="1" x14ac:dyDescent="0.2">
      <c r="A23" s="253" t="s">
        <v>342</v>
      </c>
      <c r="B23" s="139" t="s">
        <v>78</v>
      </c>
      <c r="C23" s="130"/>
      <c r="D23" s="130">
        <v>161000</v>
      </c>
      <c r="E23" s="113">
        <v>161000</v>
      </c>
    </row>
    <row r="24" spans="1:5" s="243" customFormat="1" ht="12" customHeight="1" x14ac:dyDescent="0.2">
      <c r="A24" s="254" t="s">
        <v>343</v>
      </c>
      <c r="B24" s="140" t="s">
        <v>79</v>
      </c>
      <c r="C24" s="129"/>
      <c r="D24" s="129"/>
      <c r="E24" s="112"/>
    </row>
    <row r="25" spans="1:5" s="270" customFormat="1" ht="12" customHeight="1" x14ac:dyDescent="0.2">
      <c r="A25" s="254" t="s">
        <v>344</v>
      </c>
      <c r="B25" s="140" t="s">
        <v>80</v>
      </c>
      <c r="C25" s="129"/>
      <c r="D25" s="129"/>
      <c r="E25" s="112"/>
    </row>
    <row r="26" spans="1:5" s="270" customFormat="1" ht="12" customHeight="1" x14ac:dyDescent="0.2">
      <c r="A26" s="254" t="s">
        <v>345</v>
      </c>
      <c r="B26" s="140" t="s">
        <v>81</v>
      </c>
      <c r="C26" s="129"/>
      <c r="D26" s="129"/>
      <c r="E26" s="112"/>
    </row>
    <row r="27" spans="1:5" s="270" customFormat="1" ht="12" customHeight="1" x14ac:dyDescent="0.2">
      <c r="A27" s="254" t="s">
        <v>3</v>
      </c>
      <c r="B27" s="140" t="s">
        <v>82</v>
      </c>
      <c r="C27" s="129"/>
      <c r="D27" s="129"/>
      <c r="E27" s="112"/>
    </row>
    <row r="28" spans="1:5" s="270" customFormat="1" ht="12" customHeight="1" thickBot="1" x14ac:dyDescent="0.25">
      <c r="A28" s="255" t="s">
        <v>4</v>
      </c>
      <c r="B28" s="120" t="s">
        <v>83</v>
      </c>
      <c r="C28" s="131"/>
      <c r="D28" s="131"/>
      <c r="E28" s="114"/>
    </row>
    <row r="29" spans="1:5" s="270" customFormat="1" ht="12" customHeight="1" thickBot="1" x14ac:dyDescent="0.25">
      <c r="A29" s="101" t="s">
        <v>5</v>
      </c>
      <c r="B29" s="97" t="s">
        <v>84</v>
      </c>
      <c r="C29" s="134">
        <f>C33+C31+C36</f>
        <v>45480000</v>
      </c>
      <c r="D29" s="134">
        <f t="shared" ref="D29:E29" si="0">D33+D31+D36</f>
        <v>51150000</v>
      </c>
      <c r="E29" s="134">
        <f t="shared" si="0"/>
        <v>51141911</v>
      </c>
    </row>
    <row r="30" spans="1:5" s="270" customFormat="1" ht="12" customHeight="1" x14ac:dyDescent="0.2">
      <c r="A30" s="253" t="s">
        <v>85</v>
      </c>
      <c r="B30" s="139" t="s">
        <v>86</v>
      </c>
      <c r="C30" s="149">
        <f>C31+C33</f>
        <v>45400000</v>
      </c>
      <c r="D30" s="149">
        <f t="shared" ref="D30:E30" si="1">+D31+D33</f>
        <v>51010000</v>
      </c>
      <c r="E30" s="149">
        <f t="shared" si="1"/>
        <v>51002442</v>
      </c>
    </row>
    <row r="31" spans="1:5" s="270" customFormat="1" ht="12" customHeight="1" x14ac:dyDescent="0.2">
      <c r="A31" s="254" t="s">
        <v>87</v>
      </c>
      <c r="B31" s="140" t="s">
        <v>88</v>
      </c>
      <c r="C31" s="129">
        <v>6700000</v>
      </c>
      <c r="D31" s="129">
        <v>7220000</v>
      </c>
      <c r="E31" s="112">
        <v>7218283</v>
      </c>
    </row>
    <row r="32" spans="1:5" s="270" customFormat="1" ht="12" customHeight="1" x14ac:dyDescent="0.2">
      <c r="A32" s="254" t="s">
        <v>460</v>
      </c>
      <c r="B32" s="140" t="s">
        <v>462</v>
      </c>
      <c r="C32" s="129">
        <v>36500000</v>
      </c>
      <c r="D32" s="129">
        <v>41150000</v>
      </c>
      <c r="E32" s="112">
        <v>41146562</v>
      </c>
    </row>
    <row r="33" spans="1:5" s="270" customFormat="1" ht="12" customHeight="1" x14ac:dyDescent="0.2">
      <c r="A33" s="254" t="s">
        <v>461</v>
      </c>
      <c r="B33" s="140" t="s">
        <v>90</v>
      </c>
      <c r="C33" s="129">
        <f>C32+C34+C35</f>
        <v>38700000</v>
      </c>
      <c r="D33" s="129">
        <f t="shared" ref="D33:E33" si="2">D32+D34+D35</f>
        <v>43790000</v>
      </c>
      <c r="E33" s="129">
        <f t="shared" si="2"/>
        <v>43784159</v>
      </c>
    </row>
    <row r="34" spans="1:5" s="270" customFormat="1" ht="12" customHeight="1" x14ac:dyDescent="0.2">
      <c r="A34" s="254" t="s">
        <v>91</v>
      </c>
      <c r="B34" s="140" t="s">
        <v>92</v>
      </c>
      <c r="C34" s="129">
        <v>2200000</v>
      </c>
      <c r="D34" s="129">
        <v>2640000</v>
      </c>
      <c r="E34" s="112">
        <v>2637597</v>
      </c>
    </row>
    <row r="35" spans="1:5" s="270" customFormat="1" ht="12" customHeight="1" x14ac:dyDescent="0.2">
      <c r="A35" s="254" t="s">
        <v>93</v>
      </c>
      <c r="B35" s="140" t="s">
        <v>94</v>
      </c>
      <c r="C35" s="129"/>
      <c r="D35" s="129"/>
      <c r="E35" s="112"/>
    </row>
    <row r="36" spans="1:5" s="270" customFormat="1" ht="12" customHeight="1" thickBot="1" x14ac:dyDescent="0.25">
      <c r="A36" s="255" t="s">
        <v>95</v>
      </c>
      <c r="B36" s="120" t="s">
        <v>96</v>
      </c>
      <c r="C36" s="131">
        <v>80000</v>
      </c>
      <c r="D36" s="131">
        <v>140000</v>
      </c>
      <c r="E36" s="114">
        <v>139469</v>
      </c>
    </row>
    <row r="37" spans="1:5" s="270" customFormat="1" ht="12" customHeight="1" thickBot="1" x14ac:dyDescent="0.25">
      <c r="A37" s="101" t="s">
        <v>297</v>
      </c>
      <c r="B37" s="97" t="s">
        <v>97</v>
      </c>
      <c r="C37" s="128">
        <f>SUM(C38:C47)</f>
        <v>5192000</v>
      </c>
      <c r="D37" s="128">
        <f>SUM(D38:D47)</f>
        <v>11705000</v>
      </c>
      <c r="E37" s="111">
        <f>SUM(E38:E47)</f>
        <v>10251073</v>
      </c>
    </row>
    <row r="38" spans="1:5" s="270" customFormat="1" ht="12" customHeight="1" x14ac:dyDescent="0.2">
      <c r="A38" s="253" t="s">
        <v>346</v>
      </c>
      <c r="B38" s="139" t="s">
        <v>98</v>
      </c>
      <c r="C38" s="130"/>
      <c r="D38" s="130"/>
      <c r="E38" s="113"/>
    </row>
    <row r="39" spans="1:5" s="270" customFormat="1" ht="12" customHeight="1" x14ac:dyDescent="0.2">
      <c r="A39" s="254" t="s">
        <v>347</v>
      </c>
      <c r="B39" s="140" t="s">
        <v>99</v>
      </c>
      <c r="C39" s="129">
        <v>2477000</v>
      </c>
      <c r="D39" s="129">
        <v>5905000</v>
      </c>
      <c r="E39" s="112">
        <v>5904921</v>
      </c>
    </row>
    <row r="40" spans="1:5" s="270" customFormat="1" ht="12" customHeight="1" x14ac:dyDescent="0.2">
      <c r="A40" s="254" t="s">
        <v>348</v>
      </c>
      <c r="B40" s="140" t="s">
        <v>100</v>
      </c>
      <c r="C40" s="129"/>
      <c r="D40" s="129"/>
      <c r="E40" s="112"/>
    </row>
    <row r="41" spans="1:5" s="270" customFormat="1" ht="12" customHeight="1" x14ac:dyDescent="0.2">
      <c r="A41" s="254" t="s">
        <v>7</v>
      </c>
      <c r="B41" s="140" t="s">
        <v>101</v>
      </c>
      <c r="C41" s="129">
        <v>2000000</v>
      </c>
      <c r="D41" s="129">
        <v>4630000</v>
      </c>
      <c r="E41" s="112">
        <v>2894528</v>
      </c>
    </row>
    <row r="42" spans="1:5" s="270" customFormat="1" ht="12" customHeight="1" x14ac:dyDescent="0.2">
      <c r="A42" s="254" t="s">
        <v>8</v>
      </c>
      <c r="B42" s="140" t="s">
        <v>102</v>
      </c>
      <c r="C42" s="129">
        <v>715000</v>
      </c>
      <c r="D42" s="129">
        <v>1170000</v>
      </c>
      <c r="E42" s="112">
        <v>1165315</v>
      </c>
    </row>
    <row r="43" spans="1:5" s="270" customFormat="1" ht="12" customHeight="1" x14ac:dyDescent="0.2">
      <c r="A43" s="254" t="s">
        <v>9</v>
      </c>
      <c r="B43" s="140" t="s">
        <v>103</v>
      </c>
      <c r="C43" s="129">
        <v>0</v>
      </c>
      <c r="D43" s="129">
        <v>0</v>
      </c>
      <c r="E43" s="112">
        <v>23881</v>
      </c>
    </row>
    <row r="44" spans="1:5" s="270" customFormat="1" ht="12" customHeight="1" x14ac:dyDescent="0.2">
      <c r="A44" s="254" t="s">
        <v>10</v>
      </c>
      <c r="B44" s="140" t="s">
        <v>104</v>
      </c>
      <c r="C44" s="129"/>
      <c r="D44" s="129"/>
      <c r="E44" s="112"/>
    </row>
    <row r="45" spans="1:5" s="270" customFormat="1" ht="12" customHeight="1" x14ac:dyDescent="0.2">
      <c r="A45" s="254" t="s">
        <v>11</v>
      </c>
      <c r="B45" s="140" t="s">
        <v>105</v>
      </c>
      <c r="C45" s="129"/>
      <c r="D45" s="129"/>
      <c r="E45" s="112">
        <v>93</v>
      </c>
    </row>
    <row r="46" spans="1:5" s="270" customFormat="1" ht="12" customHeight="1" x14ac:dyDescent="0.2">
      <c r="A46" s="254" t="s">
        <v>106</v>
      </c>
      <c r="B46" s="140" t="s">
        <v>385</v>
      </c>
      <c r="C46" s="132"/>
      <c r="D46" s="132"/>
      <c r="E46" s="115"/>
    </row>
    <row r="47" spans="1:5" s="243" customFormat="1" ht="12" customHeight="1" thickBot="1" x14ac:dyDescent="0.25">
      <c r="A47" s="255" t="s">
        <v>108</v>
      </c>
      <c r="B47" s="141" t="s">
        <v>109</v>
      </c>
      <c r="C47" s="133"/>
      <c r="D47" s="133">
        <v>0</v>
      </c>
      <c r="E47" s="116">
        <v>262335</v>
      </c>
    </row>
    <row r="48" spans="1:5" s="270" customFormat="1" ht="12" customHeight="1" thickBot="1" x14ac:dyDescent="0.25">
      <c r="A48" s="101" t="s">
        <v>298</v>
      </c>
      <c r="B48" s="97" t="s">
        <v>110</v>
      </c>
      <c r="C48" s="128">
        <f>SUM(C49:C53)</f>
        <v>0</v>
      </c>
      <c r="D48" s="128">
        <f>SUM(D49:D53)</f>
        <v>0</v>
      </c>
      <c r="E48" s="111">
        <f>SUM(E49:E53)</f>
        <v>0</v>
      </c>
    </row>
    <row r="49" spans="1:5" s="270" customFormat="1" ht="12" customHeight="1" x14ac:dyDescent="0.2">
      <c r="A49" s="253" t="s">
        <v>349</v>
      </c>
      <c r="B49" s="139" t="s">
        <v>111</v>
      </c>
      <c r="C49" s="151"/>
      <c r="D49" s="151"/>
      <c r="E49" s="117"/>
    </row>
    <row r="50" spans="1:5" s="270" customFormat="1" ht="12" customHeight="1" x14ac:dyDescent="0.2">
      <c r="A50" s="254" t="s">
        <v>350</v>
      </c>
      <c r="B50" s="140" t="s">
        <v>112</v>
      </c>
      <c r="C50" s="132">
        <v>0</v>
      </c>
      <c r="D50" s="132">
        <v>0</v>
      </c>
      <c r="E50" s="115">
        <v>0</v>
      </c>
    </row>
    <row r="51" spans="1:5" s="270" customFormat="1" ht="12" customHeight="1" x14ac:dyDescent="0.2">
      <c r="A51" s="254" t="s">
        <v>113</v>
      </c>
      <c r="B51" s="140" t="s">
        <v>114</v>
      </c>
      <c r="C51" s="132"/>
      <c r="D51" s="132"/>
      <c r="E51" s="115"/>
    </row>
    <row r="52" spans="1:5" s="270" customFormat="1" ht="12" customHeight="1" x14ac:dyDescent="0.2">
      <c r="A52" s="254" t="s">
        <v>115</v>
      </c>
      <c r="B52" s="140" t="s">
        <v>116</v>
      </c>
      <c r="C52" s="132"/>
      <c r="D52" s="132"/>
      <c r="E52" s="115"/>
    </row>
    <row r="53" spans="1:5" s="270" customFormat="1" ht="12" customHeight="1" thickBot="1" x14ac:dyDescent="0.25">
      <c r="A53" s="255" t="s">
        <v>117</v>
      </c>
      <c r="B53" s="141" t="s">
        <v>118</v>
      </c>
      <c r="C53" s="133"/>
      <c r="D53" s="133"/>
      <c r="E53" s="116"/>
    </row>
    <row r="54" spans="1:5" s="270" customFormat="1" ht="12" customHeight="1" thickBot="1" x14ac:dyDescent="0.25">
      <c r="A54" s="101" t="s">
        <v>12</v>
      </c>
      <c r="B54" s="97" t="s">
        <v>119</v>
      </c>
      <c r="C54" s="128">
        <f>SUM(C55:C57)</f>
        <v>0</v>
      </c>
      <c r="D54" s="128">
        <f>SUM(D55:D57)</f>
        <v>0</v>
      </c>
      <c r="E54" s="111">
        <f>SUM(E55:E57)</f>
        <v>0</v>
      </c>
    </row>
    <row r="55" spans="1:5" s="243" customFormat="1" ht="12" customHeight="1" x14ac:dyDescent="0.2">
      <c r="A55" s="253" t="s">
        <v>351</v>
      </c>
      <c r="B55" s="139" t="s">
        <v>120</v>
      </c>
      <c r="C55" s="130"/>
      <c r="D55" s="130"/>
      <c r="E55" s="113"/>
    </row>
    <row r="56" spans="1:5" s="243" customFormat="1" ht="12" customHeight="1" x14ac:dyDescent="0.2">
      <c r="A56" s="254" t="s">
        <v>352</v>
      </c>
      <c r="B56" s="140" t="s">
        <v>121</v>
      </c>
      <c r="C56" s="129"/>
      <c r="D56" s="129"/>
      <c r="E56" s="112"/>
    </row>
    <row r="57" spans="1:5" s="243" customFormat="1" ht="12" customHeight="1" x14ac:dyDescent="0.2">
      <c r="A57" s="254" t="s">
        <v>122</v>
      </c>
      <c r="B57" s="140" t="s">
        <v>123</v>
      </c>
      <c r="C57" s="129"/>
      <c r="D57" s="129">
        <v>0</v>
      </c>
      <c r="E57" s="112"/>
    </row>
    <row r="58" spans="1:5" s="243" customFormat="1" ht="12" customHeight="1" thickBot="1" x14ac:dyDescent="0.25">
      <c r="A58" s="255" t="s">
        <v>124</v>
      </c>
      <c r="B58" s="141" t="s">
        <v>125</v>
      </c>
      <c r="C58" s="131"/>
      <c r="D58" s="131"/>
      <c r="E58" s="114"/>
    </row>
    <row r="59" spans="1:5" s="270" customFormat="1" ht="12" customHeight="1" thickBot="1" x14ac:dyDescent="0.25">
      <c r="A59" s="101" t="s">
        <v>300</v>
      </c>
      <c r="B59" s="118" t="s">
        <v>126</v>
      </c>
      <c r="C59" s="128">
        <f>SUM(C60:C62)</f>
        <v>0</v>
      </c>
      <c r="D59" s="128">
        <f>SUM(D60:D62)</f>
        <v>76000</v>
      </c>
      <c r="E59" s="111">
        <f>SUM(E60:E62)</f>
        <v>76000</v>
      </c>
    </row>
    <row r="60" spans="1:5" s="270" customFormat="1" ht="12" customHeight="1" x14ac:dyDescent="0.2">
      <c r="A60" s="253" t="s">
        <v>13</v>
      </c>
      <c r="B60" s="139" t="s">
        <v>127</v>
      </c>
      <c r="C60" s="132"/>
      <c r="D60" s="132"/>
      <c r="E60" s="115"/>
    </row>
    <row r="61" spans="1:5" s="270" customFormat="1" ht="12" customHeight="1" x14ac:dyDescent="0.2">
      <c r="A61" s="254" t="s">
        <v>14</v>
      </c>
      <c r="B61" s="140" t="s">
        <v>128</v>
      </c>
      <c r="C61" s="132"/>
      <c r="D61" s="132"/>
      <c r="E61" s="115"/>
    </row>
    <row r="62" spans="1:5" s="270" customFormat="1" ht="12" customHeight="1" x14ac:dyDescent="0.2">
      <c r="A62" s="254" t="s">
        <v>34</v>
      </c>
      <c r="B62" s="140" t="s">
        <v>129</v>
      </c>
      <c r="C62" s="132"/>
      <c r="D62" s="132">
        <v>76000</v>
      </c>
      <c r="E62" s="115">
        <v>76000</v>
      </c>
    </row>
    <row r="63" spans="1:5" s="270" customFormat="1" ht="12" customHeight="1" thickBot="1" x14ac:dyDescent="0.25">
      <c r="A63" s="255" t="s">
        <v>130</v>
      </c>
      <c r="B63" s="141" t="s">
        <v>131</v>
      </c>
      <c r="C63" s="132"/>
      <c r="D63" s="132"/>
      <c r="E63" s="115"/>
    </row>
    <row r="64" spans="1:5" s="270" customFormat="1" ht="12" customHeight="1" thickBot="1" x14ac:dyDescent="0.25">
      <c r="A64" s="101" t="s">
        <v>301</v>
      </c>
      <c r="B64" s="97" t="s">
        <v>132</v>
      </c>
      <c r="C64" s="134">
        <f>+C8+C15+C22+C29+C37+C48+C54+C59</f>
        <v>102774386</v>
      </c>
      <c r="D64" s="134">
        <f>+D8+D15+D22+D29+D37+D48+D54+D59</f>
        <v>127689229</v>
      </c>
      <c r="E64" s="147">
        <f>+E8+E15+E22+E29+E37+E48+E54+E59</f>
        <v>124737606</v>
      </c>
    </row>
    <row r="65" spans="1:5" s="270" customFormat="1" ht="12" customHeight="1" thickBot="1" x14ac:dyDescent="0.2">
      <c r="A65" s="256" t="s">
        <v>273</v>
      </c>
      <c r="B65" s="118" t="s">
        <v>134</v>
      </c>
      <c r="C65" s="128">
        <f>+C66+C67+C68</f>
        <v>0</v>
      </c>
      <c r="D65" s="128">
        <f>+D66+D67+D68</f>
        <v>0</v>
      </c>
      <c r="E65" s="111">
        <f>+E66+E67+E68</f>
        <v>0</v>
      </c>
    </row>
    <row r="66" spans="1:5" s="270" customFormat="1" ht="12" customHeight="1" x14ac:dyDescent="0.2">
      <c r="A66" s="253" t="s">
        <v>135</v>
      </c>
      <c r="B66" s="139" t="s">
        <v>136</v>
      </c>
      <c r="C66" s="132"/>
      <c r="D66" s="132"/>
      <c r="E66" s="115"/>
    </row>
    <row r="67" spans="1:5" s="270" customFormat="1" ht="12" customHeight="1" x14ac:dyDescent="0.2">
      <c r="A67" s="254" t="s">
        <v>137</v>
      </c>
      <c r="B67" s="140" t="s">
        <v>138</v>
      </c>
      <c r="C67" s="132"/>
      <c r="D67" s="132"/>
      <c r="E67" s="115"/>
    </row>
    <row r="68" spans="1:5" s="270" customFormat="1" ht="12" customHeight="1" thickBot="1" x14ac:dyDescent="0.25">
      <c r="A68" s="255" t="s">
        <v>139</v>
      </c>
      <c r="B68" s="76" t="s">
        <v>184</v>
      </c>
      <c r="C68" s="132"/>
      <c r="D68" s="132"/>
      <c r="E68" s="115"/>
    </row>
    <row r="69" spans="1:5" s="270" customFormat="1" ht="12" customHeight="1" thickBot="1" x14ac:dyDescent="0.2">
      <c r="A69" s="256" t="s">
        <v>141</v>
      </c>
      <c r="B69" s="118" t="s">
        <v>142</v>
      </c>
      <c r="C69" s="128">
        <f>+C70+C71+C72+C73</f>
        <v>0</v>
      </c>
      <c r="D69" s="128">
        <f>+D70+D71+D72+D73</f>
        <v>0</v>
      </c>
      <c r="E69" s="111">
        <f>+E70+E71+E72+E73</f>
        <v>0</v>
      </c>
    </row>
    <row r="70" spans="1:5" s="270" customFormat="1" ht="12" customHeight="1" x14ac:dyDescent="0.2">
      <c r="A70" s="253" t="s">
        <v>375</v>
      </c>
      <c r="B70" s="139" t="s">
        <v>143</v>
      </c>
      <c r="C70" s="132"/>
      <c r="D70" s="132"/>
      <c r="E70" s="115"/>
    </row>
    <row r="71" spans="1:5" s="270" customFormat="1" ht="12" customHeight="1" x14ac:dyDescent="0.2">
      <c r="A71" s="254" t="s">
        <v>376</v>
      </c>
      <c r="B71" s="140" t="s">
        <v>144</v>
      </c>
      <c r="C71" s="132"/>
      <c r="D71" s="132"/>
      <c r="E71" s="115"/>
    </row>
    <row r="72" spans="1:5" s="270" customFormat="1" ht="12" customHeight="1" x14ac:dyDescent="0.2">
      <c r="A72" s="254" t="s">
        <v>145</v>
      </c>
      <c r="B72" s="140" t="s">
        <v>146</v>
      </c>
      <c r="C72" s="132"/>
      <c r="D72" s="132"/>
      <c r="E72" s="115"/>
    </row>
    <row r="73" spans="1:5" s="270" customFormat="1" ht="12" customHeight="1" thickBot="1" x14ac:dyDescent="0.25">
      <c r="A73" s="255" t="s">
        <v>147</v>
      </c>
      <c r="B73" s="141" t="s">
        <v>148</v>
      </c>
      <c r="C73" s="132"/>
      <c r="D73" s="132"/>
      <c r="E73" s="115"/>
    </row>
    <row r="74" spans="1:5" s="270" customFormat="1" ht="12" customHeight="1" thickBot="1" x14ac:dyDescent="0.2">
      <c r="A74" s="256" t="s">
        <v>149</v>
      </c>
      <c r="B74" s="118" t="s">
        <v>150</v>
      </c>
      <c r="C74" s="128">
        <f>+C75+C76</f>
        <v>93000000</v>
      </c>
      <c r="D74" s="128">
        <f>+D75+D76</f>
        <v>78938232</v>
      </c>
      <c r="E74" s="111">
        <f>+E75+E76</f>
        <v>78938232</v>
      </c>
    </row>
    <row r="75" spans="1:5" s="270" customFormat="1" ht="12" customHeight="1" x14ac:dyDescent="0.2">
      <c r="A75" s="253" t="s">
        <v>151</v>
      </c>
      <c r="B75" s="139" t="s">
        <v>152</v>
      </c>
      <c r="C75" s="132">
        <v>93000000</v>
      </c>
      <c r="D75" s="132">
        <v>78938232</v>
      </c>
      <c r="E75" s="115">
        <v>78938232</v>
      </c>
    </row>
    <row r="76" spans="1:5" s="270" customFormat="1" ht="12" customHeight="1" thickBot="1" x14ac:dyDescent="0.25">
      <c r="A76" s="255" t="s">
        <v>153</v>
      </c>
      <c r="B76" s="141" t="s">
        <v>154</v>
      </c>
      <c r="C76" s="132"/>
      <c r="D76" s="132"/>
      <c r="E76" s="115"/>
    </row>
    <row r="77" spans="1:5" s="270" customFormat="1" ht="12" customHeight="1" thickBot="1" x14ac:dyDescent="0.2">
      <c r="A77" s="256" t="s">
        <v>155</v>
      </c>
      <c r="B77" s="118" t="s">
        <v>156</v>
      </c>
      <c r="C77" s="128">
        <f>+C78+C79+C80</f>
        <v>0</v>
      </c>
      <c r="D77" s="128">
        <f>+D78+D79+D80</f>
        <v>1308590</v>
      </c>
      <c r="E77" s="111">
        <f>+E78+E79+E80</f>
        <v>2636628</v>
      </c>
    </row>
    <row r="78" spans="1:5" s="270" customFormat="1" ht="12" customHeight="1" x14ac:dyDescent="0.2">
      <c r="A78" s="253" t="s">
        <v>157</v>
      </c>
      <c r="B78" s="139" t="s">
        <v>158</v>
      </c>
      <c r="C78" s="132"/>
      <c r="D78" s="132">
        <v>1308590</v>
      </c>
      <c r="E78" s="115">
        <v>2636628</v>
      </c>
    </row>
    <row r="79" spans="1:5" s="270" customFormat="1" ht="12" customHeight="1" x14ac:dyDescent="0.2">
      <c r="A79" s="254" t="s">
        <v>159</v>
      </c>
      <c r="B79" s="140" t="s">
        <v>160</v>
      </c>
      <c r="C79" s="132"/>
      <c r="D79" s="132"/>
      <c r="E79" s="115"/>
    </row>
    <row r="80" spans="1:5" s="270" customFormat="1" ht="12" customHeight="1" thickBot="1" x14ac:dyDescent="0.25">
      <c r="A80" s="255" t="s">
        <v>161</v>
      </c>
      <c r="B80" s="120" t="s">
        <v>162</v>
      </c>
      <c r="C80" s="132"/>
      <c r="D80" s="132"/>
      <c r="E80" s="115"/>
    </row>
    <row r="81" spans="1:5" s="270" customFormat="1" ht="12" customHeight="1" thickBot="1" x14ac:dyDescent="0.2">
      <c r="A81" s="256" t="s">
        <v>163</v>
      </c>
      <c r="B81" s="118" t="s">
        <v>164</v>
      </c>
      <c r="C81" s="128">
        <f>+C82+C83+C84+C85</f>
        <v>0</v>
      </c>
      <c r="D81" s="128">
        <f>+D82+D83+D84+D85</f>
        <v>0</v>
      </c>
      <c r="E81" s="111">
        <f>+E82+E83+E84+E85</f>
        <v>0</v>
      </c>
    </row>
    <row r="82" spans="1:5" s="270" customFormat="1" ht="12" customHeight="1" x14ac:dyDescent="0.2">
      <c r="A82" s="257" t="s">
        <v>165</v>
      </c>
      <c r="B82" s="139" t="s">
        <v>166</v>
      </c>
      <c r="C82" s="132"/>
      <c r="D82" s="132"/>
      <c r="E82" s="115"/>
    </row>
    <row r="83" spans="1:5" s="270" customFormat="1" ht="12" customHeight="1" x14ac:dyDescent="0.2">
      <c r="A83" s="258" t="s">
        <v>167</v>
      </c>
      <c r="B83" s="140" t="s">
        <v>168</v>
      </c>
      <c r="C83" s="132"/>
      <c r="D83" s="132"/>
      <c r="E83" s="115"/>
    </row>
    <row r="84" spans="1:5" s="270" customFormat="1" ht="12" customHeight="1" x14ac:dyDescent="0.2">
      <c r="A84" s="258" t="s">
        <v>169</v>
      </c>
      <c r="B84" s="140" t="s">
        <v>170</v>
      </c>
      <c r="C84" s="132"/>
      <c r="D84" s="132"/>
      <c r="E84" s="115"/>
    </row>
    <row r="85" spans="1:5" s="270" customFormat="1" ht="12" customHeight="1" thickBot="1" x14ac:dyDescent="0.25">
      <c r="A85" s="259" t="s">
        <v>171</v>
      </c>
      <c r="B85" s="120" t="s">
        <v>172</v>
      </c>
      <c r="C85" s="132"/>
      <c r="D85" s="132"/>
      <c r="E85" s="115"/>
    </row>
    <row r="86" spans="1:5" s="270" customFormat="1" ht="12" customHeight="1" thickBot="1" x14ac:dyDescent="0.2">
      <c r="A86" s="256" t="s">
        <v>173</v>
      </c>
      <c r="B86" s="118" t="s">
        <v>174</v>
      </c>
      <c r="C86" s="155"/>
      <c r="D86" s="155"/>
      <c r="E86" s="156"/>
    </row>
    <row r="87" spans="1:5" s="270" customFormat="1" ht="12" customHeight="1" thickBot="1" x14ac:dyDescent="0.2">
      <c r="A87" s="256" t="s">
        <v>175</v>
      </c>
      <c r="B87" s="250" t="s">
        <v>176</v>
      </c>
      <c r="C87" s="134">
        <f>+C65+C69+C74+C77+C81+C86</f>
        <v>93000000</v>
      </c>
      <c r="D87" s="134">
        <f>+D65+D69+D74+D77+D81+D86</f>
        <v>80246822</v>
      </c>
      <c r="E87" s="147">
        <f>+E65+E69+E74+E77+E81+E86</f>
        <v>81574860</v>
      </c>
    </row>
    <row r="88" spans="1:5" s="270" customFormat="1" ht="12" customHeight="1" thickBot="1" x14ac:dyDescent="0.2">
      <c r="A88" s="260" t="s">
        <v>177</v>
      </c>
      <c r="B88" s="251" t="s">
        <v>274</v>
      </c>
      <c r="C88" s="134">
        <f>+C64+C87</f>
        <v>195774386</v>
      </c>
      <c r="D88" s="134">
        <f>+D64+D87</f>
        <v>207936051</v>
      </c>
      <c r="E88" s="147">
        <f>+E64+E87</f>
        <v>206312466</v>
      </c>
    </row>
    <row r="89" spans="1:5" s="270" customFormat="1" ht="15" customHeight="1" x14ac:dyDescent="0.2">
      <c r="A89" s="229"/>
      <c r="B89" s="230"/>
      <c r="C89" s="241"/>
      <c r="D89" s="241"/>
      <c r="E89" s="241"/>
    </row>
    <row r="90" spans="1:5" ht="13.5" thickBot="1" x14ac:dyDescent="0.25">
      <c r="A90" s="231"/>
      <c r="B90" s="232"/>
      <c r="C90" s="242"/>
      <c r="D90" s="242"/>
      <c r="E90" s="242"/>
    </row>
    <row r="91" spans="1:5" s="269" customFormat="1" ht="16.5" customHeight="1" thickBot="1" x14ac:dyDescent="0.25">
      <c r="A91" s="328" t="s">
        <v>329</v>
      </c>
      <c r="B91" s="329"/>
      <c r="C91" s="329"/>
      <c r="D91" s="329"/>
      <c r="E91" s="330"/>
    </row>
    <row r="92" spans="1:5" s="69" customFormat="1" ht="12" customHeight="1" thickBot="1" x14ac:dyDescent="0.25">
      <c r="A92" s="248" t="s">
        <v>293</v>
      </c>
      <c r="B92" s="100" t="s">
        <v>185</v>
      </c>
      <c r="C92" s="127">
        <f>SUM(C93:C97)</f>
        <v>109505461</v>
      </c>
      <c r="D92" s="127">
        <f>SUM(D93:D97)</f>
        <v>121457516</v>
      </c>
      <c r="E92" s="82">
        <f>SUM(E93:E97)</f>
        <v>109711055</v>
      </c>
    </row>
    <row r="93" spans="1:5" ht="12" customHeight="1" x14ac:dyDescent="0.2">
      <c r="A93" s="261" t="s">
        <v>353</v>
      </c>
      <c r="B93" s="86" t="s">
        <v>323</v>
      </c>
      <c r="C93" s="35">
        <v>21714730</v>
      </c>
      <c r="D93" s="35">
        <v>22651664</v>
      </c>
      <c r="E93" s="81">
        <v>18599673</v>
      </c>
    </row>
    <row r="94" spans="1:5" ht="12" customHeight="1" x14ac:dyDescent="0.2">
      <c r="A94" s="254" t="s">
        <v>354</v>
      </c>
      <c r="B94" s="84" t="s">
        <v>15</v>
      </c>
      <c r="C94" s="129">
        <v>3610916</v>
      </c>
      <c r="D94" s="129">
        <v>3873590</v>
      </c>
      <c r="E94" s="112">
        <v>3376089</v>
      </c>
    </row>
    <row r="95" spans="1:5" ht="12" customHeight="1" x14ac:dyDescent="0.2">
      <c r="A95" s="254" t="s">
        <v>355</v>
      </c>
      <c r="B95" s="84" t="s">
        <v>373</v>
      </c>
      <c r="C95" s="131">
        <v>34486680</v>
      </c>
      <c r="D95" s="131">
        <v>35402804</v>
      </c>
      <c r="E95" s="114">
        <v>31124622</v>
      </c>
    </row>
    <row r="96" spans="1:5" ht="12" customHeight="1" x14ac:dyDescent="0.2">
      <c r="A96" s="254" t="s">
        <v>356</v>
      </c>
      <c r="B96" s="87" t="s">
        <v>16</v>
      </c>
      <c r="C96" s="131">
        <v>3560000</v>
      </c>
      <c r="D96" s="131">
        <v>3952500</v>
      </c>
      <c r="E96" s="114">
        <v>2212478</v>
      </c>
    </row>
    <row r="97" spans="1:5" ht="12" customHeight="1" x14ac:dyDescent="0.2">
      <c r="A97" s="254" t="s">
        <v>364</v>
      </c>
      <c r="B97" s="95" t="s">
        <v>17</v>
      </c>
      <c r="C97" s="131">
        <v>46133135</v>
      </c>
      <c r="D97" s="131">
        <v>55576958</v>
      </c>
      <c r="E97" s="131">
        <v>54398193</v>
      </c>
    </row>
    <row r="98" spans="1:5" ht="12" customHeight="1" x14ac:dyDescent="0.2">
      <c r="A98" s="254" t="s">
        <v>357</v>
      </c>
      <c r="B98" s="84" t="s">
        <v>186</v>
      </c>
      <c r="C98" s="131">
        <v>603334</v>
      </c>
      <c r="D98" s="131">
        <v>614889</v>
      </c>
      <c r="E98" s="114">
        <v>614889</v>
      </c>
    </row>
    <row r="99" spans="1:5" ht="12" customHeight="1" x14ac:dyDescent="0.2">
      <c r="A99" s="254" t="s">
        <v>358</v>
      </c>
      <c r="B99" s="107" t="s">
        <v>187</v>
      </c>
      <c r="C99" s="131"/>
      <c r="D99" s="131"/>
      <c r="E99" s="114"/>
    </row>
    <row r="100" spans="1:5" ht="12" customHeight="1" x14ac:dyDescent="0.2">
      <c r="A100" s="254" t="s">
        <v>365</v>
      </c>
      <c r="B100" s="108" t="s">
        <v>188</v>
      </c>
      <c r="C100" s="131"/>
      <c r="D100" s="131"/>
      <c r="E100" s="114"/>
    </row>
    <row r="101" spans="1:5" ht="12" customHeight="1" x14ac:dyDescent="0.2">
      <c r="A101" s="254" t="s">
        <v>366</v>
      </c>
      <c r="B101" s="108" t="s">
        <v>189</v>
      </c>
      <c r="C101" s="131"/>
      <c r="D101" s="131"/>
      <c r="E101" s="114"/>
    </row>
    <row r="102" spans="1:5" ht="12" customHeight="1" x14ac:dyDescent="0.2">
      <c r="A102" s="254" t="s">
        <v>367</v>
      </c>
      <c r="B102" s="107" t="s">
        <v>190</v>
      </c>
      <c r="C102" s="131">
        <v>44873801</v>
      </c>
      <c r="D102" s="131">
        <v>44388969</v>
      </c>
      <c r="E102" s="114">
        <v>43182958</v>
      </c>
    </row>
    <row r="103" spans="1:5" ht="12" customHeight="1" x14ac:dyDescent="0.2">
      <c r="A103" s="254" t="s">
        <v>368</v>
      </c>
      <c r="B103" s="107" t="s">
        <v>191</v>
      </c>
      <c r="C103" s="131"/>
      <c r="D103" s="131"/>
      <c r="E103" s="114"/>
    </row>
    <row r="104" spans="1:5" ht="12" customHeight="1" x14ac:dyDescent="0.2">
      <c r="A104" s="254" t="s">
        <v>370</v>
      </c>
      <c r="B104" s="108" t="s">
        <v>192</v>
      </c>
      <c r="C104" s="131"/>
      <c r="D104" s="131"/>
      <c r="E104" s="114"/>
    </row>
    <row r="105" spans="1:5" ht="12" customHeight="1" x14ac:dyDescent="0.2">
      <c r="A105" s="262" t="s">
        <v>18</v>
      </c>
      <c r="B105" s="109" t="s">
        <v>193</v>
      </c>
      <c r="C105" s="131"/>
      <c r="D105" s="131"/>
      <c r="E105" s="114"/>
    </row>
    <row r="106" spans="1:5" ht="12" customHeight="1" x14ac:dyDescent="0.2">
      <c r="A106" s="254" t="s">
        <v>194</v>
      </c>
      <c r="B106" s="109" t="s">
        <v>195</v>
      </c>
      <c r="C106" s="131"/>
      <c r="D106" s="131"/>
      <c r="E106" s="114"/>
    </row>
    <row r="107" spans="1:5" s="69" customFormat="1" ht="12" customHeight="1" thickBot="1" x14ac:dyDescent="0.25">
      <c r="A107" s="263" t="s">
        <v>196</v>
      </c>
      <c r="B107" s="110" t="s">
        <v>197</v>
      </c>
      <c r="C107" s="36">
        <v>206000</v>
      </c>
      <c r="D107" s="36">
        <v>12085586</v>
      </c>
      <c r="E107" s="75">
        <v>10599846</v>
      </c>
    </row>
    <row r="108" spans="1:5" ht="12" customHeight="1" thickBot="1" x14ac:dyDescent="0.25">
      <c r="A108" s="101" t="s">
        <v>294</v>
      </c>
      <c r="B108" s="99" t="s">
        <v>198</v>
      </c>
      <c r="C108" s="128">
        <f>SUM(C109:C114)</f>
        <v>79896389</v>
      </c>
      <c r="D108" s="128">
        <f>SUM(D109:D117)</f>
        <v>76586583</v>
      </c>
      <c r="E108" s="128">
        <f>SUM(E109:E117)</f>
        <v>14467905</v>
      </c>
    </row>
    <row r="109" spans="1:5" ht="12" customHeight="1" x14ac:dyDescent="0.2">
      <c r="A109" s="253" t="s">
        <v>359</v>
      </c>
      <c r="B109" s="84" t="s">
        <v>33</v>
      </c>
      <c r="C109" s="130">
        <v>2492000</v>
      </c>
      <c r="D109" s="130">
        <v>7285074</v>
      </c>
      <c r="E109" s="113">
        <v>5621918</v>
      </c>
    </row>
    <row r="110" spans="1:5" ht="12" customHeight="1" x14ac:dyDescent="0.2">
      <c r="A110" s="253" t="s">
        <v>360</v>
      </c>
      <c r="B110" s="88" t="s">
        <v>199</v>
      </c>
      <c r="C110" s="130"/>
      <c r="D110" s="130"/>
      <c r="E110" s="113"/>
    </row>
    <row r="111" spans="1:5" ht="12" customHeight="1" x14ac:dyDescent="0.2">
      <c r="A111" s="253" t="s">
        <v>361</v>
      </c>
      <c r="B111" s="88" t="s">
        <v>19</v>
      </c>
      <c r="C111" s="129">
        <v>77404389</v>
      </c>
      <c r="D111" s="129">
        <v>69301509</v>
      </c>
      <c r="E111" s="112">
        <v>8845987</v>
      </c>
    </row>
    <row r="112" spans="1:5" ht="12" customHeight="1" x14ac:dyDescent="0.2">
      <c r="A112" s="253" t="s">
        <v>362</v>
      </c>
      <c r="B112" s="88" t="s">
        <v>200</v>
      </c>
      <c r="C112" s="129"/>
      <c r="D112" s="129"/>
      <c r="E112" s="112"/>
    </row>
    <row r="113" spans="1:5" ht="12" customHeight="1" x14ac:dyDescent="0.2">
      <c r="A113" s="253" t="s">
        <v>363</v>
      </c>
      <c r="B113" s="120" t="s">
        <v>35</v>
      </c>
      <c r="C113" s="129"/>
      <c r="D113" s="129"/>
      <c r="E113" s="112"/>
    </row>
    <row r="114" spans="1:5" ht="12" customHeight="1" x14ac:dyDescent="0.2">
      <c r="A114" s="253" t="s">
        <v>369</v>
      </c>
      <c r="B114" s="119" t="s">
        <v>201</v>
      </c>
      <c r="C114" s="129"/>
      <c r="D114" s="129"/>
      <c r="E114" s="112"/>
    </row>
    <row r="115" spans="1:5" ht="12" customHeight="1" x14ac:dyDescent="0.2">
      <c r="A115" s="253" t="s">
        <v>371</v>
      </c>
      <c r="B115" s="135" t="s">
        <v>202</v>
      </c>
      <c r="C115" s="129"/>
      <c r="D115" s="129"/>
      <c r="E115" s="112"/>
    </row>
    <row r="116" spans="1:5" ht="12" customHeight="1" x14ac:dyDescent="0.2">
      <c r="A116" s="253" t="s">
        <v>20</v>
      </c>
      <c r="B116" s="108" t="s">
        <v>189</v>
      </c>
      <c r="C116" s="129"/>
      <c r="D116" s="129"/>
      <c r="E116" s="112"/>
    </row>
    <row r="117" spans="1:5" ht="12" customHeight="1" x14ac:dyDescent="0.2">
      <c r="A117" s="253" t="s">
        <v>21</v>
      </c>
      <c r="B117" s="108" t="s">
        <v>203</v>
      </c>
      <c r="C117" s="129"/>
      <c r="D117" s="129"/>
      <c r="E117" s="112"/>
    </row>
    <row r="118" spans="1:5" ht="12" customHeight="1" x14ac:dyDescent="0.2">
      <c r="A118" s="253" t="s">
        <v>22</v>
      </c>
      <c r="B118" s="108" t="s">
        <v>204</v>
      </c>
      <c r="C118" s="129"/>
      <c r="D118" s="129"/>
      <c r="E118" s="112"/>
    </row>
    <row r="119" spans="1:5" ht="12" customHeight="1" x14ac:dyDescent="0.2">
      <c r="A119" s="253" t="s">
        <v>205</v>
      </c>
      <c r="B119" s="108" t="s">
        <v>192</v>
      </c>
      <c r="C119" s="129"/>
      <c r="D119" s="129"/>
      <c r="E119" s="112"/>
    </row>
    <row r="120" spans="1:5" ht="18" customHeight="1" x14ac:dyDescent="0.2">
      <c r="A120" s="253" t="s">
        <v>206</v>
      </c>
      <c r="B120" s="108" t="s">
        <v>207</v>
      </c>
      <c r="C120" s="129"/>
      <c r="D120" s="129"/>
      <c r="E120" s="112"/>
    </row>
    <row r="121" spans="1:5" ht="12" customHeight="1" thickBot="1" x14ac:dyDescent="0.25">
      <c r="A121" s="262" t="s">
        <v>208</v>
      </c>
      <c r="B121" s="108" t="s">
        <v>209</v>
      </c>
      <c r="C121" s="131"/>
      <c r="D121" s="131"/>
      <c r="E121" s="114"/>
    </row>
    <row r="122" spans="1:5" ht="12" customHeight="1" thickBot="1" x14ac:dyDescent="0.25">
      <c r="A122" s="101" t="s">
        <v>295</v>
      </c>
      <c r="B122" s="104" t="s">
        <v>210</v>
      </c>
      <c r="C122" s="128">
        <f>C123</f>
        <v>3624309</v>
      </c>
      <c r="D122" s="128">
        <f t="shared" ref="D122:E122" si="3">D123</f>
        <v>5719135</v>
      </c>
      <c r="E122" s="128">
        <f t="shared" si="3"/>
        <v>0</v>
      </c>
    </row>
    <row r="123" spans="1:5" ht="12" customHeight="1" x14ac:dyDescent="0.2">
      <c r="A123" s="253" t="s">
        <v>342</v>
      </c>
      <c r="B123" s="85" t="s">
        <v>330</v>
      </c>
      <c r="C123" s="130">
        <v>3624309</v>
      </c>
      <c r="D123" s="130">
        <v>5719135</v>
      </c>
      <c r="E123" s="113"/>
    </row>
    <row r="124" spans="1:5" ht="12" customHeight="1" thickBot="1" x14ac:dyDescent="0.25">
      <c r="A124" s="255" t="s">
        <v>343</v>
      </c>
      <c r="B124" s="88" t="s">
        <v>331</v>
      </c>
      <c r="C124" s="131"/>
      <c r="D124" s="131"/>
      <c r="E124" s="114"/>
    </row>
    <row r="125" spans="1:5" ht="12" customHeight="1" thickBot="1" x14ac:dyDescent="0.25">
      <c r="A125" s="101" t="s">
        <v>296</v>
      </c>
      <c r="B125" s="104" t="s">
        <v>211</v>
      </c>
      <c r="C125" s="128">
        <f>+C92+C108+C122</f>
        <v>193026159</v>
      </c>
      <c r="D125" s="128">
        <f>+D92+D108+D122</f>
        <v>203763234</v>
      </c>
      <c r="E125" s="111">
        <f>+E92+E108+E122</f>
        <v>124178960</v>
      </c>
    </row>
    <row r="126" spans="1:5" ht="12" customHeight="1" thickBot="1" x14ac:dyDescent="0.25">
      <c r="A126" s="101" t="s">
        <v>297</v>
      </c>
      <c r="B126" s="104" t="s">
        <v>276</v>
      </c>
      <c r="C126" s="128">
        <f>+C127+C128+C129</f>
        <v>0</v>
      </c>
      <c r="D126" s="128">
        <f>+D127+D128+D129</f>
        <v>0</v>
      </c>
      <c r="E126" s="111">
        <f>+E127+E128+E129</f>
        <v>0</v>
      </c>
    </row>
    <row r="127" spans="1:5" ht="12" customHeight="1" x14ac:dyDescent="0.2">
      <c r="A127" s="253" t="s">
        <v>346</v>
      </c>
      <c r="B127" s="85" t="s">
        <v>213</v>
      </c>
      <c r="C127" s="129"/>
      <c r="D127" s="129"/>
      <c r="E127" s="112"/>
    </row>
    <row r="128" spans="1:5" ht="12" customHeight="1" x14ac:dyDescent="0.2">
      <c r="A128" s="253" t="s">
        <v>347</v>
      </c>
      <c r="B128" s="85" t="s">
        <v>214</v>
      </c>
      <c r="C128" s="129"/>
      <c r="D128" s="129"/>
      <c r="E128" s="112"/>
    </row>
    <row r="129" spans="1:11" ht="12" customHeight="1" thickBot="1" x14ac:dyDescent="0.25">
      <c r="A129" s="262" t="s">
        <v>348</v>
      </c>
      <c r="B129" s="83" t="s">
        <v>215</v>
      </c>
      <c r="C129" s="129"/>
      <c r="D129" s="129"/>
      <c r="E129" s="112"/>
    </row>
    <row r="130" spans="1:11" ht="12" customHeight="1" thickBot="1" x14ac:dyDescent="0.25">
      <c r="A130" s="101" t="s">
        <v>298</v>
      </c>
      <c r="B130" s="104" t="s">
        <v>216</v>
      </c>
      <c r="C130" s="128">
        <f>+C131+C132+C134+C133</f>
        <v>0</v>
      </c>
      <c r="D130" s="128">
        <f>+D131+D132+D134+D133</f>
        <v>0</v>
      </c>
      <c r="E130" s="111">
        <f>+E131+E132+E134+E133</f>
        <v>0</v>
      </c>
    </row>
    <row r="131" spans="1:11" ht="12" customHeight="1" x14ac:dyDescent="0.2">
      <c r="A131" s="253" t="s">
        <v>349</v>
      </c>
      <c r="B131" s="85" t="s">
        <v>217</v>
      </c>
      <c r="C131" s="129"/>
      <c r="D131" s="129"/>
      <c r="E131" s="112"/>
    </row>
    <row r="132" spans="1:11" ht="12" customHeight="1" x14ac:dyDescent="0.2">
      <c r="A132" s="253" t="s">
        <v>350</v>
      </c>
      <c r="B132" s="85" t="s">
        <v>218</v>
      </c>
      <c r="C132" s="129"/>
      <c r="D132" s="129"/>
      <c r="E132" s="112"/>
    </row>
    <row r="133" spans="1:11" ht="12" customHeight="1" x14ac:dyDescent="0.2">
      <c r="A133" s="253" t="s">
        <v>113</v>
      </c>
      <c r="B133" s="85" t="s">
        <v>219</v>
      </c>
      <c r="C133" s="129"/>
      <c r="D133" s="129"/>
      <c r="E133" s="112"/>
    </row>
    <row r="134" spans="1:11" s="69" customFormat="1" ht="12" customHeight="1" thickBot="1" x14ac:dyDescent="0.25">
      <c r="A134" s="262" t="s">
        <v>115</v>
      </c>
      <c r="B134" s="83" t="s">
        <v>220</v>
      </c>
      <c r="C134" s="129"/>
      <c r="D134" s="129"/>
      <c r="E134" s="112"/>
    </row>
    <row r="135" spans="1:11" ht="13.5" thickBot="1" x14ac:dyDescent="0.25">
      <c r="A135" s="101" t="s">
        <v>299</v>
      </c>
      <c r="B135" s="104" t="s">
        <v>281</v>
      </c>
      <c r="C135" s="134">
        <f>+C136+C137+C138+C139</f>
        <v>1350227</v>
      </c>
      <c r="D135" s="134">
        <f>+D136+D137+D138+D139</f>
        <v>2658817</v>
      </c>
      <c r="E135" s="147">
        <f>+E136+E137+E138+E139</f>
        <v>2658817</v>
      </c>
      <c r="K135" s="220"/>
    </row>
    <row r="136" spans="1:11" x14ac:dyDescent="0.2">
      <c r="A136" s="253" t="s">
        <v>351</v>
      </c>
      <c r="B136" s="85" t="s">
        <v>222</v>
      </c>
      <c r="C136" s="129"/>
      <c r="D136" s="129"/>
      <c r="E136" s="112"/>
    </row>
    <row r="137" spans="1:11" ht="12" customHeight="1" x14ac:dyDescent="0.2">
      <c r="A137" s="253" t="s">
        <v>352</v>
      </c>
      <c r="B137" s="85" t="s">
        <v>223</v>
      </c>
      <c r="C137" s="129">
        <v>1350227</v>
      </c>
      <c r="D137" s="129">
        <v>2658817</v>
      </c>
      <c r="E137" s="112">
        <v>2658817</v>
      </c>
    </row>
    <row r="138" spans="1:11" ht="12" customHeight="1" x14ac:dyDescent="0.2">
      <c r="A138" s="253" t="s">
        <v>122</v>
      </c>
      <c r="B138" s="85" t="s">
        <v>280</v>
      </c>
      <c r="C138" s="129"/>
      <c r="D138" s="129"/>
      <c r="E138" s="112"/>
    </row>
    <row r="139" spans="1:11" s="69" customFormat="1" ht="12" customHeight="1" thickBot="1" x14ac:dyDescent="0.25">
      <c r="A139" s="253" t="s">
        <v>124</v>
      </c>
      <c r="B139" s="85" t="s">
        <v>224</v>
      </c>
      <c r="C139" s="129"/>
      <c r="D139" s="129"/>
      <c r="E139" s="112"/>
    </row>
    <row r="140" spans="1:11" s="69" customFormat="1" ht="12" customHeight="1" thickBot="1" x14ac:dyDescent="0.25">
      <c r="A140" s="262" t="s">
        <v>279</v>
      </c>
      <c r="B140" s="83" t="s">
        <v>225</v>
      </c>
      <c r="C140" s="37">
        <f>+C141+C142+C143+C144</f>
        <v>0</v>
      </c>
      <c r="D140" s="37">
        <f>+D141+D142+D143+D144</f>
        <v>0</v>
      </c>
      <c r="E140" s="80">
        <f>+E141+E142+E143+E144</f>
        <v>0</v>
      </c>
    </row>
    <row r="141" spans="1:11" s="69" customFormat="1" ht="12" customHeight="1" thickBot="1" x14ac:dyDescent="0.25">
      <c r="A141" s="101" t="s">
        <v>300</v>
      </c>
      <c r="B141" s="104" t="s">
        <v>277</v>
      </c>
      <c r="C141" s="129"/>
      <c r="D141" s="129"/>
      <c r="E141" s="112"/>
    </row>
    <row r="142" spans="1:11" s="69" customFormat="1" ht="12" customHeight="1" x14ac:dyDescent="0.2">
      <c r="A142" s="253" t="s">
        <v>13</v>
      </c>
      <c r="B142" s="85" t="s">
        <v>227</v>
      </c>
      <c r="C142" s="129"/>
      <c r="D142" s="129"/>
      <c r="E142" s="112"/>
    </row>
    <row r="143" spans="1:11" s="69" customFormat="1" ht="12" customHeight="1" x14ac:dyDescent="0.2">
      <c r="A143" s="253" t="s">
        <v>14</v>
      </c>
      <c r="B143" s="85" t="s">
        <v>228</v>
      </c>
      <c r="C143" s="129"/>
      <c r="D143" s="129"/>
      <c r="E143" s="112"/>
    </row>
    <row r="144" spans="1:11" s="69" customFormat="1" ht="12" customHeight="1" x14ac:dyDescent="0.2">
      <c r="A144" s="253" t="s">
        <v>34</v>
      </c>
      <c r="B144" s="85" t="s">
        <v>229</v>
      </c>
      <c r="C144" s="129"/>
      <c r="D144" s="129"/>
      <c r="E144" s="112"/>
    </row>
    <row r="145" spans="1:5" ht="12.75" customHeight="1" thickBot="1" x14ac:dyDescent="0.25">
      <c r="A145" s="253" t="s">
        <v>130</v>
      </c>
      <c r="B145" s="85" t="s">
        <v>230</v>
      </c>
      <c r="C145" s="112"/>
      <c r="D145" s="112"/>
      <c r="E145" s="112"/>
    </row>
    <row r="146" spans="1:5" ht="12" customHeight="1" thickBot="1" x14ac:dyDescent="0.25">
      <c r="A146" s="101" t="s">
        <v>301</v>
      </c>
      <c r="B146" s="104" t="s">
        <v>231</v>
      </c>
      <c r="C146" s="252">
        <f>+C126+C130+C135+C141</f>
        <v>1350227</v>
      </c>
      <c r="D146" s="252">
        <f>+D126+D130+D135+D141</f>
        <v>2658817</v>
      </c>
      <c r="E146" s="252">
        <f>+E126+E130+E135+E141</f>
        <v>2658817</v>
      </c>
    </row>
    <row r="147" spans="1:5" ht="15" customHeight="1" thickBot="1" x14ac:dyDescent="0.25">
      <c r="A147" s="264" t="s">
        <v>302</v>
      </c>
      <c r="B147" s="124" t="s">
        <v>232</v>
      </c>
      <c r="C147" s="252">
        <f>+C125+C146</f>
        <v>194376386</v>
      </c>
      <c r="D147" s="252">
        <f>+D125+D146</f>
        <v>206422051</v>
      </c>
      <c r="E147" s="252">
        <f>+E125+E146</f>
        <v>126837777</v>
      </c>
    </row>
    <row r="148" spans="1:5" ht="13.5" thickBot="1" x14ac:dyDescent="0.25">
      <c r="A148" s="23"/>
      <c r="B148" s="24"/>
      <c r="C148" s="25"/>
      <c r="D148" s="25"/>
      <c r="E148" s="25"/>
    </row>
    <row r="149" spans="1:5" ht="15" customHeight="1" thickBot="1" x14ac:dyDescent="0.25">
      <c r="A149" s="233" t="s">
        <v>284</v>
      </c>
      <c r="B149" s="234"/>
      <c r="C149" s="47"/>
      <c r="D149" s="48"/>
      <c r="E149" s="45"/>
    </row>
    <row r="150" spans="1:5" ht="14.25" customHeight="1" thickBot="1" x14ac:dyDescent="0.25">
      <c r="A150" s="233" t="s">
        <v>29</v>
      </c>
      <c r="B150" s="234"/>
      <c r="C150" s="47"/>
      <c r="D150" s="48"/>
      <c r="E150" s="45"/>
    </row>
  </sheetData>
  <sheetProtection formatCells="0"/>
  <mergeCells count="4">
    <mergeCell ref="B2:D2"/>
    <mergeCell ref="B3:D3"/>
    <mergeCell ref="A7:E7"/>
    <mergeCell ref="A91:E91"/>
  </mergeCells>
  <phoneticPr fontId="24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7</vt:i4>
      </vt:variant>
    </vt:vector>
  </HeadingPairs>
  <TitlesOfParts>
    <vt:vector size="21" baseType="lpstr">
      <vt:lpstr>1.1.sz.mell.</vt:lpstr>
      <vt:lpstr>1.2.sz.mell.</vt:lpstr>
      <vt:lpstr>1.3.sz.mell.</vt:lpstr>
      <vt:lpstr>2.1.sz.mell  </vt:lpstr>
      <vt:lpstr>2.2.sz.mell  </vt:lpstr>
      <vt:lpstr>3.sz.mell.</vt:lpstr>
      <vt:lpstr>4.sz.mell.</vt:lpstr>
      <vt:lpstr>5.1. sz. mell</vt:lpstr>
      <vt:lpstr>5.2. sz. mell</vt:lpstr>
      <vt:lpstr>5.3. sz. mell</vt:lpstr>
      <vt:lpstr>1. tájékoztató tábla</vt:lpstr>
      <vt:lpstr>2.Mérleg</vt:lpstr>
      <vt:lpstr>3. tájékoztató tábla</vt:lpstr>
      <vt:lpstr>Munka1</vt:lpstr>
      <vt:lpstr>'5.1. sz. mell'!Nyomtatási_cím</vt:lpstr>
      <vt:lpstr>'5.2. sz. mell'!Nyomtatási_cím</vt:lpstr>
      <vt:lpstr>'5.3. sz. mell'!Nyomtatási_cím</vt:lpstr>
      <vt:lpstr>'1.1.sz.mell.'!Nyomtatási_terület</vt:lpstr>
      <vt:lpstr>'1.2.sz.mell.'!Nyomtatási_terület</vt:lpstr>
      <vt:lpstr>'1.3.sz.mell.'!Nyomtatási_terület</vt:lpstr>
      <vt:lpstr>'2.1.sz.mell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2018-05-24T07:28:16Z</cp:lastPrinted>
  <dcterms:created xsi:type="dcterms:W3CDTF">1999-10-30T10:30:45Z</dcterms:created>
  <dcterms:modified xsi:type="dcterms:W3CDTF">2019-05-22T11:55:44Z</dcterms:modified>
</cp:coreProperties>
</file>