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g1-barathine\közös\10.1. Előterjesztések tervezete\N.gulács\"/>
    </mc:Choice>
  </mc:AlternateContent>
  <bookViews>
    <workbookView xWindow="0" yWindow="0" windowWidth="28800" windowHeight="11010" tabRatio="727" activeTab="5"/>
  </bookViews>
  <sheets>
    <sheet name="1.1.sz.mell." sheetId="1" r:id="rId1"/>
    <sheet name="1.2.sz.mell." sheetId="108" r:id="rId2"/>
    <sheet name="1.3.sz.mell." sheetId="111" r:id="rId3"/>
    <sheet name="2.1.sz.mell  " sheetId="73" r:id="rId4"/>
    <sheet name="2.2.sz.mell  " sheetId="61" r:id="rId5"/>
    <sheet name="3.sz.mell." sheetId="63" r:id="rId6"/>
    <sheet name="4.sz.mell." sheetId="64" r:id="rId7"/>
    <sheet name="5.1. sz. mell" sheetId="3" r:id="rId8"/>
    <sheet name="5.2. sz. mell" sheetId="113" r:id="rId9"/>
    <sheet name="5.3. sz. mell" sheetId="114" r:id="rId10"/>
    <sheet name="1. tájékoztató tábla" sheetId="100" r:id="rId11"/>
    <sheet name="2.Mérleg" sheetId="94" r:id="rId12"/>
    <sheet name="3. tájékoztató tábla" sheetId="121" r:id="rId13"/>
  </sheets>
  <definedNames>
    <definedName name="_xlnm.Print_Titles" localSheetId="7">'5.1. sz. mell'!$1:$6</definedName>
    <definedName name="_xlnm.Print_Titles" localSheetId="8">'5.2. sz. mell'!$1:$6</definedName>
    <definedName name="_xlnm.Print_Titles" localSheetId="9">'5.3. sz. mell'!$1:$6</definedName>
    <definedName name="_xlnm.Print_Area" localSheetId="0">'1.1.sz.mell.'!$A$1:$E$146</definedName>
    <definedName name="_xlnm.Print_Area" localSheetId="1">'1.2.sz.mell.'!$A$1:$E$146</definedName>
    <definedName name="_xlnm.Print_Area" localSheetId="2">'1.3.sz.mell.'!$A$1:$E$146</definedName>
    <definedName name="_xlnm.Print_Area" localSheetId="3">'2.1.sz.mell  '!$A$1:$J$33</definedName>
  </definedNames>
  <calcPr calcId="162913"/>
</workbook>
</file>

<file path=xl/calcChain.xml><?xml version="1.0" encoding="utf-8"?>
<calcChain xmlns="http://schemas.openxmlformats.org/spreadsheetml/2006/main">
  <c r="G3" i="63" l="1"/>
  <c r="F3" i="63"/>
  <c r="E3" i="63"/>
  <c r="D3" i="63"/>
  <c r="D3" i="64" s="1"/>
  <c r="E1" i="114" l="1"/>
  <c r="E1" i="113"/>
  <c r="E1" i="3"/>
  <c r="H1" i="64"/>
  <c r="H1" i="63"/>
  <c r="H28" i="73"/>
  <c r="I28" i="73"/>
  <c r="G28" i="73"/>
  <c r="E91" i="114" l="1"/>
  <c r="D91" i="114"/>
  <c r="C91" i="114"/>
  <c r="E134" i="113"/>
  <c r="D134" i="113"/>
  <c r="C134" i="113"/>
  <c r="E107" i="113"/>
  <c r="D107" i="113"/>
  <c r="C107" i="113"/>
  <c r="E96" i="113"/>
  <c r="E91" i="113" s="1"/>
  <c r="D96" i="113"/>
  <c r="D91" i="113" s="1"/>
  <c r="C96" i="113"/>
  <c r="C91" i="113" s="1"/>
  <c r="E76" i="113"/>
  <c r="D76" i="113"/>
  <c r="C76" i="113"/>
  <c r="E73" i="113"/>
  <c r="D73" i="113"/>
  <c r="C73" i="113"/>
  <c r="E58" i="113"/>
  <c r="D58" i="113"/>
  <c r="C58" i="113"/>
  <c r="C53" i="113"/>
  <c r="D53" i="113"/>
  <c r="E53" i="113"/>
  <c r="E47" i="113"/>
  <c r="D47" i="113"/>
  <c r="C47" i="113"/>
  <c r="E36" i="113"/>
  <c r="D36" i="113"/>
  <c r="C36" i="113"/>
  <c r="E30" i="113"/>
  <c r="E29" i="113" s="1"/>
  <c r="D30" i="113"/>
  <c r="D29" i="113" s="1"/>
  <c r="C30" i="113"/>
  <c r="C29" i="113"/>
  <c r="E22" i="113"/>
  <c r="D22" i="113"/>
  <c r="C22" i="113"/>
  <c r="E15" i="113"/>
  <c r="D15" i="113"/>
  <c r="C15" i="113"/>
  <c r="E8" i="113"/>
  <c r="D8" i="113"/>
  <c r="C8" i="113"/>
  <c r="E134" i="3"/>
  <c r="D134" i="3"/>
  <c r="C134" i="3"/>
  <c r="E121" i="3"/>
  <c r="E107" i="3"/>
  <c r="D107" i="3"/>
  <c r="C107" i="3"/>
  <c r="E96" i="3"/>
  <c r="D96" i="3"/>
  <c r="D91" i="3" s="1"/>
  <c r="C96" i="3"/>
  <c r="C91" i="3" s="1"/>
  <c r="E91" i="3"/>
  <c r="E76" i="3"/>
  <c r="D76" i="3"/>
  <c r="C76" i="3"/>
  <c r="E73" i="3"/>
  <c r="D73" i="3"/>
  <c r="C73" i="3"/>
  <c r="E58" i="3"/>
  <c r="D58" i="3"/>
  <c r="C58" i="3"/>
  <c r="E53" i="3"/>
  <c r="D53" i="3"/>
  <c r="C53" i="3"/>
  <c r="E47" i="3"/>
  <c r="D47" i="3"/>
  <c r="C47" i="3"/>
  <c r="E36" i="3"/>
  <c r="D36" i="3"/>
  <c r="C36" i="3"/>
  <c r="E30" i="3"/>
  <c r="E29" i="3" s="1"/>
  <c r="D30" i="3"/>
  <c r="D29" i="3" s="1"/>
  <c r="C30" i="3"/>
  <c r="C29" i="3"/>
  <c r="E22" i="3"/>
  <c r="D22" i="3"/>
  <c r="C22" i="3"/>
  <c r="E15" i="3"/>
  <c r="D15" i="3"/>
  <c r="C15" i="3"/>
  <c r="E8" i="3"/>
  <c r="D8" i="3"/>
  <c r="C8" i="3"/>
  <c r="D24" i="61"/>
  <c r="C18" i="61"/>
  <c r="C31" i="61" s="1"/>
  <c r="E24" i="73"/>
  <c r="D24" i="73"/>
  <c r="E135" i="108"/>
  <c r="D135" i="108"/>
  <c r="C135" i="108"/>
  <c r="E122" i="108"/>
  <c r="E108" i="108"/>
  <c r="D108" i="108"/>
  <c r="C108" i="108"/>
  <c r="E74" i="108"/>
  <c r="D74" i="108"/>
  <c r="C74" i="108"/>
  <c r="E71" i="108"/>
  <c r="D71" i="108"/>
  <c r="C71" i="108"/>
  <c r="E6" i="108"/>
  <c r="D6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 s="1"/>
  <c r="D28" i="108"/>
  <c r="D27" i="108" s="1"/>
  <c r="C28" i="108"/>
  <c r="C27" i="108"/>
  <c r="E20" i="108"/>
  <c r="D20" i="108"/>
  <c r="C20" i="108"/>
  <c r="E13" i="108"/>
  <c r="D13" i="108"/>
  <c r="C13" i="108"/>
  <c r="C3" i="108"/>
  <c r="D108" i="1" l="1"/>
  <c r="E108" i="1"/>
  <c r="C108" i="1"/>
  <c r="D97" i="1"/>
  <c r="E97" i="1"/>
  <c r="C97" i="1"/>
  <c r="E6" i="1"/>
  <c r="D6" i="1"/>
  <c r="C6" i="1"/>
  <c r="E24" i="63" l="1"/>
  <c r="D97" i="108"/>
  <c r="D92" i="108" s="1"/>
  <c r="E97" i="108"/>
  <c r="E92" i="108" s="1"/>
  <c r="E125" i="108" s="1"/>
  <c r="C97" i="108"/>
  <c r="C92" i="108" s="1"/>
  <c r="C125" i="108" s="1"/>
  <c r="D92" i="1"/>
  <c r="E34" i="1"/>
  <c r="C28" i="1"/>
  <c r="C27" i="1" s="1"/>
  <c r="E134" i="114"/>
  <c r="D134" i="114"/>
  <c r="C134" i="114"/>
  <c r="E140" i="114"/>
  <c r="D140" i="114"/>
  <c r="C140" i="114"/>
  <c r="E129" i="114"/>
  <c r="D129" i="114"/>
  <c r="C129" i="114"/>
  <c r="E125" i="114"/>
  <c r="D125" i="114"/>
  <c r="C125" i="114"/>
  <c r="E121" i="114"/>
  <c r="D121" i="114"/>
  <c r="C121" i="114"/>
  <c r="C124" i="114" s="1"/>
  <c r="E107" i="114"/>
  <c r="E124" i="114" s="1"/>
  <c r="D107" i="114"/>
  <c r="D124" i="114" s="1"/>
  <c r="C107" i="114"/>
  <c r="E80" i="114"/>
  <c r="D80" i="114"/>
  <c r="C80" i="114"/>
  <c r="E76" i="114"/>
  <c r="D76" i="114"/>
  <c r="C76" i="114"/>
  <c r="E73" i="114"/>
  <c r="D73" i="114"/>
  <c r="C73" i="114"/>
  <c r="E68" i="114"/>
  <c r="D68" i="114"/>
  <c r="C68" i="114"/>
  <c r="E64" i="114"/>
  <c r="E86" i="114" s="1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D30" i="114"/>
  <c r="D29" i="114" s="1"/>
  <c r="C30" i="114"/>
  <c r="C29" i="114" s="1"/>
  <c r="E29" i="114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/>
  <c r="D125" i="113"/>
  <c r="D145" i="113"/>
  <c r="C125" i="113"/>
  <c r="E121" i="113"/>
  <c r="E124" i="113" s="1"/>
  <c r="D124" i="113"/>
  <c r="D146" i="113" s="1"/>
  <c r="C124" i="113"/>
  <c r="E80" i="113"/>
  <c r="D80" i="113"/>
  <c r="C80" i="113"/>
  <c r="D86" i="113"/>
  <c r="E68" i="113"/>
  <c r="D68" i="113"/>
  <c r="C68" i="113"/>
  <c r="E64" i="113"/>
  <c r="E86" i="113"/>
  <c r="D64" i="113"/>
  <c r="C64" i="113"/>
  <c r="C86" i="113" s="1"/>
  <c r="C63" i="113"/>
  <c r="C87" i="113" s="1"/>
  <c r="D63" i="113"/>
  <c r="D87" i="113" s="1"/>
  <c r="D124" i="3"/>
  <c r="E124" i="3"/>
  <c r="D125" i="3"/>
  <c r="E125" i="3"/>
  <c r="D129" i="3"/>
  <c r="E129" i="3"/>
  <c r="D140" i="3"/>
  <c r="E140" i="3"/>
  <c r="E145" i="3" s="1"/>
  <c r="C124" i="3"/>
  <c r="C140" i="3"/>
  <c r="C129" i="3"/>
  <c r="C125" i="3"/>
  <c r="C145" i="3" s="1"/>
  <c r="E63" i="3"/>
  <c r="D64" i="3"/>
  <c r="D86" i="3" s="1"/>
  <c r="E64" i="3"/>
  <c r="E86" i="3" s="1"/>
  <c r="D68" i="3"/>
  <c r="E68" i="3"/>
  <c r="D80" i="3"/>
  <c r="E80" i="3"/>
  <c r="C80" i="3"/>
  <c r="C68" i="3"/>
  <c r="C86" i="3" s="1"/>
  <c r="C64" i="3"/>
  <c r="C63" i="3"/>
  <c r="G3" i="64"/>
  <c r="F3" i="64"/>
  <c r="E3" i="64"/>
  <c r="J1" i="61"/>
  <c r="H17" i="61"/>
  <c r="I17" i="61"/>
  <c r="H31" i="61"/>
  <c r="I31" i="61"/>
  <c r="H34" i="61"/>
  <c r="I34" i="61"/>
  <c r="G34" i="61"/>
  <c r="G31" i="61"/>
  <c r="G17" i="61"/>
  <c r="G32" i="61" s="1"/>
  <c r="C92" i="1"/>
  <c r="D17" i="61"/>
  <c r="E17" i="61"/>
  <c r="D18" i="61"/>
  <c r="E18" i="61"/>
  <c r="D34" i="61"/>
  <c r="E34" i="61"/>
  <c r="C34" i="61"/>
  <c r="C17" i="61"/>
  <c r="H18" i="73"/>
  <c r="I18" i="73"/>
  <c r="G18" i="73"/>
  <c r="G29" i="73" s="1"/>
  <c r="D18" i="73"/>
  <c r="E18" i="73"/>
  <c r="D19" i="73"/>
  <c r="D28" i="73" s="1"/>
  <c r="E19" i="73"/>
  <c r="C24" i="73"/>
  <c r="C19" i="73"/>
  <c r="C28" i="73" s="1"/>
  <c r="C18" i="73"/>
  <c r="E140" i="111"/>
  <c r="D140" i="111"/>
  <c r="C140" i="111"/>
  <c r="E135" i="111"/>
  <c r="D135" i="111"/>
  <c r="C135" i="111"/>
  <c r="E130" i="111"/>
  <c r="E145" i="111" s="1"/>
  <c r="D130" i="111"/>
  <c r="C130" i="111"/>
  <c r="E126" i="111"/>
  <c r="D126" i="111"/>
  <c r="D145" i="111" s="1"/>
  <c r="C126" i="111"/>
  <c r="E122" i="111"/>
  <c r="D122" i="111"/>
  <c r="C122" i="111"/>
  <c r="E108" i="111"/>
  <c r="E92" i="111"/>
  <c r="E125" i="111" s="1"/>
  <c r="D108" i="111"/>
  <c r="C108" i="111"/>
  <c r="C92" i="111"/>
  <c r="C125" i="111" s="1"/>
  <c r="D92" i="111"/>
  <c r="E78" i="111"/>
  <c r="D78" i="111"/>
  <c r="C78" i="111"/>
  <c r="E74" i="111"/>
  <c r="D74" i="111"/>
  <c r="D84" i="111" s="1"/>
  <c r="C74" i="111"/>
  <c r="E71" i="111"/>
  <c r="D71" i="111"/>
  <c r="C71" i="111"/>
  <c r="E66" i="111"/>
  <c r="D66" i="111"/>
  <c r="C66" i="111"/>
  <c r="E62" i="111"/>
  <c r="E84" i="111" s="1"/>
  <c r="D62" i="111"/>
  <c r="C62" i="111"/>
  <c r="E56" i="111"/>
  <c r="D56" i="111"/>
  <c r="C56" i="111"/>
  <c r="E51" i="111"/>
  <c r="D51" i="111"/>
  <c r="C51" i="111"/>
  <c r="E45" i="111"/>
  <c r="D45" i="111"/>
  <c r="C45" i="111"/>
  <c r="E34" i="111"/>
  <c r="D34" i="111"/>
  <c r="C34" i="111"/>
  <c r="E28" i="111"/>
  <c r="E27" i="111" s="1"/>
  <c r="D28" i="111"/>
  <c r="D27" i="111" s="1"/>
  <c r="D61" i="111" s="1"/>
  <c r="D85" i="111" s="1"/>
  <c r="C28" i="111"/>
  <c r="C27" i="111" s="1"/>
  <c r="E20" i="111"/>
  <c r="D20" i="111"/>
  <c r="C20" i="111"/>
  <c r="E13" i="111"/>
  <c r="D13" i="111"/>
  <c r="C13" i="111"/>
  <c r="E6" i="111"/>
  <c r="D6" i="111"/>
  <c r="C6" i="111"/>
  <c r="E140" i="108"/>
  <c r="D140" i="108"/>
  <c r="C140" i="108"/>
  <c r="E130" i="108"/>
  <c r="D130" i="108"/>
  <c r="C130" i="108"/>
  <c r="E126" i="108"/>
  <c r="D126" i="108"/>
  <c r="C126" i="108"/>
  <c r="E78" i="108"/>
  <c r="E84" i="108" s="1"/>
  <c r="D78" i="108"/>
  <c r="C78" i="108"/>
  <c r="E66" i="108"/>
  <c r="D66" i="108"/>
  <c r="C66" i="108"/>
  <c r="E62" i="108"/>
  <c r="D62" i="108"/>
  <c r="D84" i="108" s="1"/>
  <c r="C62" i="108"/>
  <c r="E61" i="108"/>
  <c r="D61" i="108"/>
  <c r="C6" i="108"/>
  <c r="C61" i="108" s="1"/>
  <c r="E92" i="1"/>
  <c r="E122" i="1"/>
  <c r="D126" i="1"/>
  <c r="E126" i="1"/>
  <c r="D130" i="1"/>
  <c r="E130" i="1"/>
  <c r="D135" i="1"/>
  <c r="E135" i="1"/>
  <c r="D140" i="1"/>
  <c r="E140" i="1"/>
  <c r="C140" i="1"/>
  <c r="C135" i="1"/>
  <c r="C130" i="1"/>
  <c r="C126" i="1"/>
  <c r="D28" i="1"/>
  <c r="D27" i="1" s="1"/>
  <c r="E28" i="1"/>
  <c r="E27" i="1" s="1"/>
  <c r="D13" i="1"/>
  <c r="E13" i="1"/>
  <c r="D20" i="1"/>
  <c r="E20" i="1"/>
  <c r="D34" i="1"/>
  <c r="D45" i="1"/>
  <c r="E45" i="1"/>
  <c r="D51" i="1"/>
  <c r="E51" i="1"/>
  <c r="D56" i="1"/>
  <c r="E56" i="1"/>
  <c r="D62" i="1"/>
  <c r="E62" i="1"/>
  <c r="D66" i="1"/>
  <c r="E66" i="1"/>
  <c r="D71" i="1"/>
  <c r="E71" i="1"/>
  <c r="D74" i="1"/>
  <c r="E74" i="1"/>
  <c r="E84" i="1" s="1"/>
  <c r="D78" i="1"/>
  <c r="E78" i="1"/>
  <c r="C78" i="1"/>
  <c r="C74" i="1"/>
  <c r="C71" i="1"/>
  <c r="C84" i="1" s="1"/>
  <c r="C66" i="1"/>
  <c r="C62" i="1"/>
  <c r="C56" i="1"/>
  <c r="C51" i="1"/>
  <c r="C45" i="1"/>
  <c r="C34" i="1"/>
  <c r="C20" i="1"/>
  <c r="C13" i="1"/>
  <c r="E36" i="100"/>
  <c r="D36" i="100"/>
  <c r="G5" i="64"/>
  <c r="G8" i="64"/>
  <c r="G9" i="64"/>
  <c r="G10" i="64"/>
  <c r="G11" i="64"/>
  <c r="G12" i="64"/>
  <c r="G13" i="64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B24" i="63"/>
  <c r="D24" i="63"/>
  <c r="E63" i="113"/>
  <c r="I29" i="73"/>
  <c r="D63" i="3"/>
  <c r="D151" i="111" l="1"/>
  <c r="G24" i="64"/>
  <c r="C145" i="114"/>
  <c r="C145" i="108"/>
  <c r="C146" i="108" s="1"/>
  <c r="E145" i="108"/>
  <c r="E151" i="108" s="1"/>
  <c r="E61" i="111"/>
  <c r="C145" i="111"/>
  <c r="H32" i="61"/>
  <c r="C145" i="113"/>
  <c r="E63" i="114"/>
  <c r="E87" i="114" s="1"/>
  <c r="C86" i="114"/>
  <c r="C146" i="114"/>
  <c r="D145" i="114"/>
  <c r="D87" i="3"/>
  <c r="E151" i="111"/>
  <c r="D63" i="114"/>
  <c r="D87" i="114" s="1"/>
  <c r="C84" i="111"/>
  <c r="C151" i="111" s="1"/>
  <c r="E146" i="111"/>
  <c r="D145" i="3"/>
  <c r="D146" i="3" s="1"/>
  <c r="C146" i="113"/>
  <c r="E87" i="113"/>
  <c r="C84" i="108"/>
  <c r="D145" i="108"/>
  <c r="D151" i="108" s="1"/>
  <c r="C61" i="111"/>
  <c r="C150" i="111" s="1"/>
  <c r="D86" i="114"/>
  <c r="E145" i="114"/>
  <c r="E146" i="114" s="1"/>
  <c r="G24" i="63"/>
  <c r="E146" i="113"/>
  <c r="C146" i="3"/>
  <c r="E146" i="3"/>
  <c r="E87" i="3"/>
  <c r="C87" i="3"/>
  <c r="D33" i="61"/>
  <c r="I33" i="61"/>
  <c r="I32" i="61"/>
  <c r="H33" i="61"/>
  <c r="E31" i="61"/>
  <c r="E32" i="61" s="1"/>
  <c r="D31" i="61"/>
  <c r="D32" i="61" s="1"/>
  <c r="C32" i="61"/>
  <c r="E33" i="61"/>
  <c r="C33" i="61"/>
  <c r="G33" i="61"/>
  <c r="E30" i="73"/>
  <c r="H29" i="73"/>
  <c r="E28" i="73"/>
  <c r="E29" i="73" s="1"/>
  <c r="D29" i="73"/>
  <c r="D30" i="73"/>
  <c r="I30" i="73"/>
  <c r="H30" i="73"/>
  <c r="C29" i="73"/>
  <c r="C30" i="73"/>
  <c r="G30" i="73"/>
  <c r="D125" i="108"/>
  <c r="D146" i="108" s="1"/>
  <c r="D125" i="111"/>
  <c r="D146" i="111" s="1"/>
  <c r="C146" i="111"/>
  <c r="E145" i="1"/>
  <c r="E151" i="1"/>
  <c r="D145" i="1"/>
  <c r="C145" i="1"/>
  <c r="D125" i="1"/>
  <c r="C125" i="1"/>
  <c r="E125" i="1"/>
  <c r="D84" i="1"/>
  <c r="E61" i="1"/>
  <c r="E85" i="1" s="1"/>
  <c r="D61" i="1"/>
  <c r="C61" i="1"/>
  <c r="C3" i="111"/>
  <c r="C89" i="111" s="1"/>
  <c r="E4" i="73"/>
  <c r="C89" i="1"/>
  <c r="C89" i="108"/>
  <c r="J1" i="73"/>
  <c r="C4" i="73"/>
  <c r="D4" i="73"/>
  <c r="H4" i="73" s="1"/>
  <c r="D85" i="108"/>
  <c r="E85" i="111"/>
  <c r="E150" i="111"/>
  <c r="C63" i="114"/>
  <c r="E85" i="108"/>
  <c r="E150" i="108"/>
  <c r="D146" i="114"/>
  <c r="E146" i="108"/>
  <c r="C150" i="108"/>
  <c r="C85" i="108"/>
  <c r="C151" i="108" l="1"/>
  <c r="C85" i="111"/>
  <c r="C87" i="114"/>
  <c r="H31" i="73"/>
  <c r="D31" i="73"/>
  <c r="C31" i="73"/>
  <c r="G31" i="73"/>
  <c r="D150" i="108"/>
  <c r="D150" i="111"/>
  <c r="D151" i="1"/>
  <c r="C146" i="1"/>
  <c r="C151" i="1"/>
  <c r="D146" i="1"/>
  <c r="C150" i="1"/>
  <c r="E146" i="1"/>
  <c r="D150" i="1"/>
  <c r="C85" i="1"/>
  <c r="E150" i="1"/>
  <c r="D85" i="1"/>
  <c r="D4" i="61"/>
  <c r="H4" i="61"/>
  <c r="I4" i="73"/>
  <c r="I4" i="61"/>
  <c r="E4" i="61"/>
  <c r="G4" i="73"/>
  <c r="G4" i="61"/>
  <c r="C4" i="61"/>
  <c r="I31" i="73"/>
  <c r="E31" i="73"/>
</calcChain>
</file>

<file path=xl/sharedStrings.xml><?xml version="1.0" encoding="utf-8"?>
<sst xmlns="http://schemas.openxmlformats.org/spreadsheetml/2006/main" count="2171" uniqueCount="530">
  <si>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</si>
  <si>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</si>
  <si>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</si>
  <si>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</si>
  <si>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</si>
  <si>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</si>
  <si>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</si>
  <si>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</si>
  <si>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</si>
  <si>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</si>
  <si>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</si>
  <si>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</si>
  <si>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</si>
  <si>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</si>
  <si>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</si>
  <si>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</si>
  <si>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</si>
  <si>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</si>
  <si>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</si>
  <si>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</si>
  <si>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</si>
  <si>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</si>
  <si>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</si>
  <si>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</si>
  <si>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</si>
  <si>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</si>
  <si>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</si>
  <si>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</si>
  <si>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Száma</t>
  </si>
  <si>
    <t>Közfoglalkoztatottak létszáma (fő)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</si>
  <si>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</si>
  <si>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</si>
  <si>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</si>
  <si>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</si>
  <si>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</si>
  <si>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</si>
  <si>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</si>
  <si>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</si>
  <si>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</si>
  <si>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</si>
  <si>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</si>
  <si>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</si>
  <si>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</si>
  <si>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</si>
  <si>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</si>
  <si>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</si>
  <si>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</si>
  <si>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</si>
  <si>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</si>
  <si>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</si>
  <si>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</si>
  <si>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</si>
  <si>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</si>
  <si>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</si>
  <si>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</si>
  <si>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</si>
  <si>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Módosított előirányzat</t>
  </si>
  <si>
    <t>Teljesítés</t>
  </si>
  <si>
    <t>31.</t>
  </si>
  <si>
    <t>Támogatott szervezet neve</t>
  </si>
  <si>
    <t>Támogatás célja</t>
  </si>
  <si>
    <t>32.</t>
  </si>
  <si>
    <t>33.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</si>
  <si>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</si>
  <si>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</si>
  <si>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</si>
  <si>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</si>
  <si>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</si>
  <si>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</si>
  <si>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</si>
  <si>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</si>
  <si>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</si>
  <si>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</si>
  <si>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</si>
  <si>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</si>
  <si>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</si>
  <si>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</si>
  <si>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</si>
  <si>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</si>
  <si>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</si>
  <si>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</si>
  <si>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</si>
  <si>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</si>
  <si>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</si>
  <si>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</si>
  <si>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</si>
  <si>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</si>
  <si>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</si>
  <si>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</si>
  <si>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</si>
  <si>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</si>
  <si>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</si>
  <si>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</si>
  <si>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</si>
  <si>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</si>
  <si>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</si>
  <si>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</si>
  <si>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</si>
  <si>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</si>
  <si>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</si>
  <si>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</si>
  <si>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</si>
  <si>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</si>
  <si>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</si>
  <si>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</si>
  <si>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</si>
  <si>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</si>
  <si>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</si>
  <si>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</si>
  <si>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</si>
  <si>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</si>
  <si>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</si>
  <si>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</si>
  <si>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</si>
  <si>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</si>
  <si>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</si>
  <si>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</si>
  <si>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</si>
  <si>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</si>
  <si>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</si>
  <si>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</si>
  <si>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</si>
  <si>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</si>
  <si>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</si>
  <si>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</si>
  <si>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</si>
  <si>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</si>
  <si>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</si>
  <si>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</si>
  <si>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</si>
  <si>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</si>
  <si>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</si>
  <si>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</si>
  <si>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</si>
  <si>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</si>
  <si>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</si>
  <si>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</si>
  <si>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</si>
  <si>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</si>
  <si>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</si>
  <si>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</si>
  <si>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</si>
  <si>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</si>
  <si>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</si>
  <si>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</si>
  <si>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</si>
  <si>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</si>
  <si>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</si>
  <si>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</si>
  <si>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</si>
  <si>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</si>
  <si>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</si>
  <si>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</si>
  <si>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</si>
  <si>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</si>
  <si>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</si>
  <si>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</si>
  <si>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</si>
  <si>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</si>
  <si>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</si>
  <si>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</si>
  <si>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</si>
  <si>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</si>
  <si>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</si>
  <si>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</si>
  <si>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</si>
  <si>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</si>
  <si>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</si>
  <si>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</si>
  <si>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</si>
  <si>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</si>
  <si>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</si>
  <si>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</si>
  <si>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</si>
  <si>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</si>
  <si>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</si>
  <si>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</si>
  <si>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</si>
  <si>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</si>
  <si>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</si>
  <si>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</si>
  <si>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</si>
  <si>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</si>
  <si>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</si>
  <si>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</si>
  <si>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</si>
  <si>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</si>
  <si>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</si>
  <si>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</si>
  <si>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</si>
  <si>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</si>
  <si>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</si>
  <si>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</si>
  <si>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</si>
  <si>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</si>
  <si>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</si>
  <si>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</si>
  <si>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</si>
  <si>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</si>
  <si>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</si>
  <si>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</si>
  <si>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</si>
  <si>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</si>
  <si>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</si>
  <si>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</si>
  <si>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</si>
  <si>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</si>
  <si>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</si>
  <si>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</si>
  <si>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</si>
  <si>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</si>
  <si>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</si>
  <si>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</si>
  <si>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</si>
  <si>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</si>
  <si>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</si>
  <si>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</si>
  <si>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</si>
  <si>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</si>
  <si>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</si>
  <si>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</si>
  <si>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</si>
  <si>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</si>
  <si>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</si>
  <si>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</si>
  <si>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</si>
  <si>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</si>
  <si>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</si>
  <si>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</si>
  <si>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</si>
  <si>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</si>
  <si>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</si>
  <si>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</si>
  <si>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</si>
  <si>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</si>
  <si>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</si>
  <si>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</si>
  <si>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</si>
  <si>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</si>
  <si>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</si>
  <si>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</si>
  <si>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</si>
  <si>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</si>
  <si>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</si>
  <si>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</si>
  <si>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</si>
  <si>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</si>
  <si>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</si>
  <si>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</si>
  <si>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</si>
  <si>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</si>
  <si>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</si>
  <si>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</si>
  <si>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</si>
  <si>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</si>
  <si>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</si>
  <si>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</si>
  <si>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</si>
  <si>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</si>
  <si>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</si>
  <si>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</si>
  <si>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</si>
  <si>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</si>
  <si>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</si>
  <si>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</si>
  <si>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</si>
  <si>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</si>
  <si>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</si>
  <si>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</si>
  <si>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</si>
  <si>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G=(D+F)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</si>
  <si>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</si>
  <si>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</si>
  <si>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</si>
  <si>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</si>
  <si>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</si>
  <si>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</si>
  <si>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</si>
  <si>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5.-ből EU-s támogatás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</si>
  <si>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</si>
  <si>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</si>
  <si>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</si>
  <si>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</si>
  <si>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</si>
  <si>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</si>
  <si>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</si>
  <si>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#</t>
  </si>
  <si>
    <t>Előző időszak</t>
  </si>
  <si>
    <t>Tárgyi időszak</t>
  </si>
  <si>
    <t>06</t>
  </si>
  <si>
    <t>08</t>
  </si>
  <si>
    <t>10</t>
  </si>
  <si>
    <t>11</t>
  </si>
  <si>
    <t>14</t>
  </si>
  <si>
    <t>21</t>
  </si>
  <si>
    <t>28</t>
  </si>
  <si>
    <t>47</t>
  </si>
  <si>
    <t>50</t>
  </si>
  <si>
    <t>51</t>
  </si>
  <si>
    <t>53</t>
  </si>
  <si>
    <t>57</t>
  </si>
  <si>
    <t>62</t>
  </si>
  <si>
    <t>66</t>
  </si>
  <si>
    <t>67</t>
  </si>
  <si>
    <t>68</t>
  </si>
  <si>
    <t>69</t>
  </si>
  <si>
    <t>70</t>
  </si>
  <si>
    <t>71</t>
  </si>
  <si>
    <t>85</t>
  </si>
  <si>
    <t>89</t>
  </si>
  <si>
    <t>101</t>
  </si>
  <si>
    <t>152</t>
  </si>
  <si>
    <t>Beruházási (felhalmozási) kiadások előirányzata beruházásonként</t>
  </si>
  <si>
    <t>Felújítási kiadások előirányzata felújításonként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</si>
  <si>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</si>
  <si>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</si>
  <si>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</si>
  <si>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</si>
  <si>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</si>
  <si>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</si>
  <si>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</si>
  <si>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</si>
  <si>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</si>
  <si>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</si>
  <si>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</si>
  <si>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</si>
  <si>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</si>
  <si>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</si>
  <si>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</si>
  <si>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</si>
  <si>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</si>
  <si>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</si>
  <si>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</si>
  <si>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</si>
  <si>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</si>
  <si>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</si>
  <si>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</si>
  <si>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</si>
  <si>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</si>
  <si>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</si>
  <si>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</si>
  <si>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</si>
  <si>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</si>
  <si>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</si>
  <si>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</si>
  <si>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</si>
  <si>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</si>
  <si>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</si>
  <si>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Összesen:</t>
  </si>
  <si>
    <t>01</t>
  </si>
  <si>
    <t>Előirányzat-csoport, kiemelt előirányzat megnevezése</t>
  </si>
  <si>
    <t>Bevételek</t>
  </si>
  <si>
    <t>Kiadások</t>
  </si>
  <si>
    <t>Általános tartalék</t>
  </si>
  <si>
    <t>Céltartalék</t>
  </si>
  <si>
    <t>02</t>
  </si>
  <si>
    <t>03</t>
  </si>
  <si>
    <t>04</t>
  </si>
  <si>
    <t>05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</si>
  <si>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</si>
  <si>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</si>
  <si>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</si>
  <si>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</si>
  <si>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</si>
  <si>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</si>
  <si>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</si>
  <si>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</si>
  <si>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</si>
  <si>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</si>
  <si>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</si>
  <si>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</si>
  <si>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</si>
  <si>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</si>
  <si>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</si>
  <si>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</si>
  <si>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</si>
  <si>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</si>
  <si>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</si>
  <si>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</si>
  <si>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</si>
  <si>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</si>
  <si>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</si>
  <si>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</si>
  <si>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</si>
  <si>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</si>
  <si>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</si>
  <si>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</si>
  <si>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</si>
  <si>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</si>
  <si>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</si>
  <si>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</si>
  <si>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</si>
  <si>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</si>
  <si>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</si>
  <si>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</si>
  <si>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</si>
  <si>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</si>
  <si>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</si>
  <si>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</si>
  <si>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</si>
  <si>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</si>
  <si>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</si>
  <si>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</si>
  <si>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</si>
  <si>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</si>
  <si>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Rövid lejáratú hitelek törlesztése</t>
  </si>
  <si>
    <t>Hosszú lejáratú hitelek törlesztése</t>
  </si>
  <si>
    <t>I. Működési célú bevételek és kiadások mérlege
(Önkormányzati szinten)</t>
  </si>
  <si>
    <t>Sportegyesület támogatás</t>
  </si>
  <si>
    <t>működési hozájárulás</t>
  </si>
  <si>
    <t>Vöröskereszt helyi szervezet támogatása</t>
  </si>
  <si>
    <t>Nyugdíjasklub támogatás</t>
  </si>
  <si>
    <t>Katasztófavédelem  támogatása</t>
  </si>
  <si>
    <t>Tapolca Honvéd Kulturális Egyesület</t>
  </si>
  <si>
    <t xml:space="preserve">Nemesgulácsi Polgárőrség </t>
  </si>
  <si>
    <t xml:space="preserve">Balaton Felvidéki Vizitársulat </t>
  </si>
  <si>
    <t>Működési célú költségvetési és kiegészítő támogatások</t>
  </si>
  <si>
    <t>Biztosító által fizetett kártérítés</t>
  </si>
  <si>
    <t>Országos Mentőszolgálat</t>
  </si>
  <si>
    <t>Működési célú költségvetési és kiegészítő támogatás</t>
  </si>
  <si>
    <t>Forintban</t>
  </si>
  <si>
    <t xml:space="preserve">   1.6.</t>
  </si>
  <si>
    <t>Elszámolásból származó bevételek</t>
  </si>
  <si>
    <t xml:space="preserve">   Elszámolásból származó bevételek</t>
  </si>
  <si>
    <t>2016. évi</t>
  </si>
  <si>
    <t xml:space="preserve"> Forintban </t>
  </si>
  <si>
    <t xml:space="preserve">Forintban </t>
  </si>
  <si>
    <t>1.6</t>
  </si>
  <si>
    <t>Tervezett 
( Ft)</t>
  </si>
  <si>
    <t>Tényleges 
( Ft)</t>
  </si>
  <si>
    <t>TÖOSZ</t>
  </si>
  <si>
    <t>Medicopter Alapítvány</t>
  </si>
  <si>
    <t>Katolikus Egyház támogatás</t>
  </si>
  <si>
    <t>Módosítások (+/-)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</si>
  <si>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</si>
  <si>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</si>
  <si>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</si>
  <si>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</si>
  <si>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</si>
  <si>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A/II Tárgyi eszközök  (=A/II/1+...+A/II/5)</t>
  </si>
  <si>
    <t>A/III/1 Tartós részesedések (=A/III/1a+…+A/III/1e)</t>
  </si>
  <si>
    <t>A/III/1c - ebből: tartós részesedésel pénzügyi vállalkozásban</t>
  </si>
  <si>
    <t>A/III Befektetett pénzügyi eszközök (=A/III/1+A/III/2+A/III/3)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</si>
  <si>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</si>
  <si>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</si>
  <si>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</si>
  <si>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</si>
  <si>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</si>
  <si>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</si>
  <si>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</si>
  <si>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</si>
  <si>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</si>
  <si>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</si>
  <si>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</si>
  <si>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</si>
  <si>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</si>
  <si>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D/I/6 Költségvetési évben esedékes követelések működési célú átvett pénzeszközre (&gt;=D/I/6a+D/I/6b+D/I/6c)</t>
  </si>
  <si>
    <t>D/I/7 Költségvetési évben esedékes követelések felhalmozási célú átvett pénzeszközre (&gt;=D/I/7a+D/I/7b+D/I/7c)</t>
  </si>
  <si>
    <t>D/I Költségvetési évben esedékes követelések (=D/I/1+…+D/I/8)</t>
  </si>
  <si>
    <t>D/III/4 Forgótőke elszámolása</t>
  </si>
  <si>
    <t>158</t>
  </si>
  <si>
    <t>D/III Követelés jellegű sajátos elszámolások (=D/III/1+…+D/III/9)</t>
  </si>
  <si>
    <t>159</t>
  </si>
  <si>
    <t>D) KÖVETELÉSEK  (=D/I+D/II+D/III)</t>
  </si>
  <si>
    <t>168</t>
  </si>
  <si>
    <t>E/III/1 December havi illetmények, munkabérek elszámolása</t>
  </si>
  <si>
    <t>170</t>
  </si>
  <si>
    <t>E/III Egyéb sajátos eszközoldali elszámolások (=E/III/1+E/III/2)</t>
  </si>
  <si>
    <t>171</t>
  </si>
  <si>
    <t>E) EGYÉB SAJÁTOS ELSZÁMOLÁSOK (=E/I+E/II+E/III)</t>
  </si>
  <si>
    <t>176</t>
  </si>
  <si>
    <t>ESZKÖZÖK ÖSSZESEN (=A+B+C+D+E+F)</t>
  </si>
  <si>
    <t>177</t>
  </si>
  <si>
    <t>G/I  Nemzeti vagyon induláskori értéke</t>
  </si>
  <si>
    <t>178</t>
  </si>
  <si>
    <t>G/II Nemzeti vagyon változásai</t>
  </si>
  <si>
    <t>181</t>
  </si>
  <si>
    <t>G/III/3 Pénzeszközön kívüli egyéb eszközök induláskori értéke és változásai</t>
  </si>
  <si>
    <t>182</t>
  </si>
  <si>
    <t>G/III Egyéb eszközök induláskori értéke és változásai (=G/III/1+G/III/2+G/III/3)</t>
  </si>
  <si>
    <t>183</t>
  </si>
  <si>
    <t>G/IV Felhalmozott eredmény</t>
  </si>
  <si>
    <t>185</t>
  </si>
  <si>
    <t>G/VI Mérleg szerinti eredmény</t>
  </si>
  <si>
    <t>186</t>
  </si>
  <si>
    <t>G/ SAJÁT TŐKE  (= G/I+…+G/VI)</t>
  </si>
  <si>
    <t>189</t>
  </si>
  <si>
    <t>H/I/3 Költségvetési évben esedékes kötelezettségek dologi kiadásokra</t>
  </si>
  <si>
    <t>191</t>
  </si>
  <si>
    <t>H/I/5 Költségvetési évben esedékes kötelezettségek egyéb működési célú kiadásokra (&gt;=H/I/5a+H/I/5b)</t>
  </si>
  <si>
    <t>212</t>
  </si>
  <si>
    <t>H/I Költségvetési évben esedékes kötelezettségek (=H/I/1+…+H/I/9)</t>
  </si>
  <si>
    <t>215</t>
  </si>
  <si>
    <t>H/II/3 Költségvetési évet követően esedékes kötelezettségek dologi kiadásokra</t>
  </si>
  <si>
    <t>225</t>
  </si>
  <si>
    <t>H/II/9 Költségvetési évet követően esedékes kötelezettségek finanszírozási kiadásokra (&gt;=H/II/9a+…+H/II/9j)</t>
  </si>
  <si>
    <t>230</t>
  </si>
  <si>
    <t>H/II/9e - ebből: költségvetési évet követően esedékes kötelezettségek államháztartáson belüli megelőlegezések visszafizetésére</t>
  </si>
  <si>
    <t>236</t>
  </si>
  <si>
    <t>H/II Költségvetési évet követően esedékes kötelezettségek (=H/II/1+…+H/II/9)</t>
  </si>
  <si>
    <t>237</t>
  </si>
  <si>
    <t>H/III/1 Kapott előlegek</t>
  </si>
  <si>
    <t>239</t>
  </si>
  <si>
    <t>H/III/3 Más szervezetet megillető bevételek elszámolása</t>
  </si>
  <si>
    <t>247</t>
  </si>
  <si>
    <t>H/III Kötelezettség jellegű sajátos elszámolások (=H/III/1+…+H/III/10)</t>
  </si>
  <si>
    <t>248</t>
  </si>
  <si>
    <t>H) KÖTELEZETTSÉGEK (=H/I+H/II+H/III)</t>
  </si>
  <si>
    <t>251</t>
  </si>
  <si>
    <t>J/2 Költségek, ráfordítások passzív időbeli elhatárolása</t>
  </si>
  <si>
    <t>253</t>
  </si>
  <si>
    <t>J) PASSZÍV IDŐBELI ELHATÁROLÁSOK (=J/1+J/2+J/3)</t>
  </si>
  <si>
    <t>254</t>
  </si>
  <si>
    <t>FORRÁSOK ÖSSZESEN (=G+H+I+J)</t>
  </si>
  <si>
    <t>Nemesgulács Község Önkormányzat 2016.évi Könyvviteli mérleg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</si>
  <si>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</si>
  <si>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</si>
  <si>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</si>
  <si>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</si>
  <si>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</si>
  <si>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</si>
  <si>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</si>
  <si>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</si>
  <si>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</si>
  <si>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</si>
  <si>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>D)       Kötelezettséggel terhelt maradvány</t>
  </si>
  <si>
    <t>Büszkeségpont, emlékmű felújítás</t>
  </si>
  <si>
    <t>Eszközbeszerzés</t>
  </si>
  <si>
    <t>Nemesgulács Önkormányzat 2016. évi költségvetési maradványkimutatás</t>
  </si>
  <si>
    <t>hegyi utak felújítása (2015. évi viss maior)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</si>
</sst>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#,###"/>
  </numFmts>
  <fonts count="41" x14ac:knownFonts="1"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i/>
      <sz val="9"/>
      <name val="Times New Roman CE"/>
      <charset val="238"/>
    </font>
    <font>
      <sz val="9"/>
      <name val="Times New Roman"/>
      <family val="1"/>
      <charset val="238"/>
    </font>
    <font>
      <sz val="10"/>
      <name val="Times New Roman CE"/>
      <charset val="238"/>
    </font>
    <font>
      <b/>
      <i/>
      <sz val="10"/>
      <name val="Times New Roman CE"/>
      <charset val="238"/>
    </font>
    <font>
      <i/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 CE"/>
      <charset val="238"/>
    </font>
    <font>
      <b/>
      <sz val="11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6" fillId="0" borderId="0"/>
    <xf numFmtId="0" fontId="38" fillId="0" borderId="0"/>
  </cellStyleXfs>
  <cellXfs count="346">
    <xf numFmtId="0" fontId="0" fillId="0" borderId="0" xfId="0"/>
    <xf numFmtId="164" fontId="17" fillId="0" borderId="1" xfId="0" applyNumberFormat="1" applyFont="1" applyFill="1" applyBorder="1" applyAlignment="1" applyProtection="1">
      <alignment vertical="center" wrapText="1"/>
      <protection locked="0"/>
    </xf>
    <xf numFmtId="164" fontId="17" fillId="0" borderId="2" xfId="0" applyNumberFormat="1" applyFont="1" applyFill="1" applyBorder="1" applyAlignment="1" applyProtection="1">
      <alignment vertical="center" wrapText="1"/>
      <protection locked="0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17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164" fontId="0" fillId="0" borderId="0" xfId="0" applyNumberFormat="1" applyFill="1" applyAlignment="1" applyProtection="1">
      <alignment vertical="center" wrapText="1"/>
    </xf>
    <xf numFmtId="1" fontId="17" fillId="0" borderId="1" xfId="0" applyNumberFormat="1" applyFont="1" applyFill="1" applyBorder="1" applyAlignment="1" applyProtection="1">
      <alignment vertical="center" wrapText="1"/>
      <protection locked="0"/>
    </xf>
    <xf numFmtId="164" fontId="17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" fontId="17" fillId="0" borderId="2" xfId="0" applyNumberFormat="1" applyFont="1" applyFill="1" applyBorder="1" applyAlignment="1" applyProtection="1">
      <alignment vertical="center" wrapText="1"/>
      <protection locked="0"/>
    </xf>
    <xf numFmtId="164" fontId="16" fillId="0" borderId="5" xfId="0" applyNumberFormat="1" applyFont="1" applyFill="1" applyBorder="1" applyAlignment="1" applyProtection="1">
      <alignment vertical="center" wrapText="1"/>
    </xf>
    <xf numFmtId="164" fontId="16" fillId="0" borderId="6" xfId="0" applyNumberFormat="1" applyFont="1" applyFill="1" applyBorder="1" applyAlignment="1" applyProtection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164" fontId="15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4" fontId="15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4" fontId="16" fillId="2" borderId="5" xfId="0" applyNumberFormat="1" applyFont="1" applyFill="1" applyBorder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27" fillId="0" borderId="8" xfId="0" applyNumberFormat="1" applyFont="1" applyFill="1" applyBorder="1" applyAlignment="1" applyProtection="1">
      <alignment horizontal="right" vertical="center" wrapText="1" indent="1"/>
    </xf>
    <xf numFmtId="0" fontId="30" fillId="0" borderId="0" xfId="0" applyFont="1" applyFill="1" applyAlignment="1" applyProtection="1">
      <alignment horizontal="left" vertical="center" wrapText="1"/>
    </xf>
    <xf numFmtId="0" fontId="30" fillId="0" borderId="0" xfId="0" applyFont="1" applyFill="1" applyAlignment="1" applyProtection="1">
      <alignment vertical="center" wrapText="1"/>
    </xf>
    <xf numFmtId="0" fontId="30" fillId="0" borderId="0" xfId="0" applyFont="1" applyFill="1" applyAlignment="1" applyProtection="1">
      <alignment horizontal="right" vertical="center" wrapText="1" indent="1"/>
    </xf>
    <xf numFmtId="164" fontId="28" fillId="0" borderId="9" xfId="5" applyNumberFormat="1" applyFont="1" applyFill="1" applyBorder="1" applyAlignment="1" applyProtection="1">
      <alignment vertical="center"/>
    </xf>
    <xf numFmtId="164" fontId="28" fillId="0" borderId="9" xfId="5" applyNumberFormat="1" applyFont="1" applyFill="1" applyBorder="1" applyAlignment="1" applyProtection="1"/>
    <xf numFmtId="0" fontId="6" fillId="0" borderId="10" xfId="5" applyFont="1" applyFill="1" applyBorder="1" applyAlignment="1" applyProtection="1">
      <alignment horizontal="center" vertical="center" wrapText="1"/>
    </xf>
    <xf numFmtId="0" fontId="6" fillId="0" borderId="11" xfId="5" applyFont="1" applyFill="1" applyBorder="1" applyAlignment="1" applyProtection="1">
      <alignment horizontal="center" vertical="center" wrapText="1"/>
    </xf>
    <xf numFmtId="164" fontId="16" fillId="0" borderId="12" xfId="0" applyNumberFormat="1" applyFont="1" applyFill="1" applyBorder="1" applyAlignment="1" applyProtection="1">
      <alignment horizontal="center" vertical="center" wrapText="1"/>
    </xf>
    <xf numFmtId="164" fontId="17" fillId="0" borderId="13" xfId="0" applyNumberFormat="1" applyFont="1" applyFill="1" applyBorder="1" applyAlignment="1" applyProtection="1">
      <alignment vertical="center" wrapText="1"/>
      <protection locked="0"/>
    </xf>
    <xf numFmtId="164" fontId="23" fillId="0" borderId="14" xfId="0" applyNumberFormat="1" applyFont="1" applyFill="1" applyBorder="1" applyAlignment="1" applyProtection="1">
      <alignment vertical="center" wrapText="1"/>
    </xf>
    <xf numFmtId="164" fontId="17" fillId="0" borderId="15" xfId="0" applyNumberFormat="1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</xf>
    <xf numFmtId="164" fontId="17" fillId="0" borderId="17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0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" xfId="0" applyNumberFormat="1" applyFont="1" applyBorder="1" applyAlignment="1" applyProtection="1">
      <alignment horizontal="right" vertical="center" wrapText="1" indent="1"/>
    </xf>
    <xf numFmtId="164" fontId="26" fillId="0" borderId="5" xfId="0" applyNumberFormat="1" applyFont="1" applyFill="1" applyBorder="1" applyAlignment="1" applyProtection="1">
      <alignment horizontal="right" vertical="center" wrapText="1" indent="1"/>
    </xf>
    <xf numFmtId="164" fontId="26" fillId="0" borderId="6" xfId="0" applyNumberFormat="1" applyFont="1" applyFill="1" applyBorder="1" applyAlignment="1" applyProtection="1">
      <alignment horizontal="right" vertical="center" wrapText="1" indent="1"/>
    </xf>
    <xf numFmtId="164" fontId="24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1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9" xfId="0" applyFont="1" applyFill="1" applyBorder="1" applyAlignment="1" applyProtection="1">
      <alignment horizontal="center" vertical="center" wrapText="1"/>
    </xf>
    <xf numFmtId="3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0" xfId="0" applyFont="1" applyFill="1" applyBorder="1" applyAlignment="1" applyProtection="1">
      <alignment horizontal="center" vertical="center" wrapText="1"/>
    </xf>
    <xf numFmtId="3" fontId="3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" xfId="0" applyNumberFormat="1" applyFont="1" applyFill="1" applyBorder="1" applyAlignment="1" applyProtection="1">
      <alignment vertical="center" wrapText="1"/>
      <protection locked="0"/>
    </xf>
    <xf numFmtId="0" fontId="31" fillId="0" borderId="0" xfId="0" applyFont="1" applyFill="1" applyAlignment="1">
      <alignment horizontal="right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right" vertical="center" indent="1"/>
    </xf>
    <xf numFmtId="3" fontId="24" fillId="0" borderId="26" xfId="0" applyNumberFormat="1" applyFont="1" applyFill="1" applyBorder="1" applyAlignment="1" applyProtection="1">
      <alignment horizontal="right" vertical="center"/>
      <protection locked="0"/>
    </xf>
    <xf numFmtId="0" fontId="24" fillId="0" borderId="3" xfId="0" applyFont="1" applyFill="1" applyBorder="1" applyAlignment="1">
      <alignment horizontal="right" vertical="center" indent="1"/>
    </xf>
    <xf numFmtId="0" fontId="24" fillId="0" borderId="1" xfId="0" applyFont="1" applyFill="1" applyBorder="1" applyAlignment="1" applyProtection="1">
      <alignment horizontal="left" vertical="center" indent="1"/>
      <protection locked="0"/>
    </xf>
    <xf numFmtId="3" fontId="24" fillId="0" borderId="13" xfId="0" applyNumberFormat="1" applyFont="1" applyFill="1" applyBorder="1" applyAlignment="1" applyProtection="1">
      <alignment horizontal="right" vertical="center"/>
      <protection locked="0"/>
    </xf>
    <xf numFmtId="3" fontId="24" fillId="0" borderId="14" xfId="0" applyNumberFormat="1" applyFont="1" applyFill="1" applyBorder="1" applyAlignment="1" applyProtection="1">
      <alignment horizontal="right" vertical="center"/>
      <protection locked="0"/>
    </xf>
    <xf numFmtId="0" fontId="24" fillId="0" borderId="4" xfId="0" applyFont="1" applyFill="1" applyBorder="1" applyAlignment="1">
      <alignment horizontal="right" vertical="center" indent="1"/>
    </xf>
    <xf numFmtId="0" fontId="24" fillId="0" borderId="2" xfId="0" applyFont="1" applyFill="1" applyBorder="1" applyAlignment="1" applyProtection="1">
      <alignment horizontal="left" vertical="center" indent="1"/>
      <protection locked="0"/>
    </xf>
    <xf numFmtId="3" fontId="24" fillId="0" borderId="15" xfId="0" applyNumberFormat="1" applyFont="1" applyFill="1" applyBorder="1" applyAlignment="1" applyProtection="1">
      <alignment horizontal="right" vertical="center"/>
      <protection locked="0"/>
    </xf>
    <xf numFmtId="3" fontId="24" fillId="0" borderId="27" xfId="0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vertical="center"/>
    </xf>
    <xf numFmtId="164" fontId="23" fillId="0" borderId="5" xfId="0" applyNumberFormat="1" applyFont="1" applyFill="1" applyBorder="1" applyAlignment="1">
      <alignment vertical="center" wrapText="1"/>
    </xf>
    <xf numFmtId="164" fontId="23" fillId="0" borderId="6" xfId="0" applyNumberFormat="1" applyFont="1" applyFill="1" applyBorder="1" applyAlignment="1">
      <alignment vertical="center" wrapText="1"/>
    </xf>
    <xf numFmtId="1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left" vertical="center" wrapText="1" indent="1"/>
    </xf>
    <xf numFmtId="164" fontId="25" fillId="0" borderId="0" xfId="5" applyNumberFormat="1" applyFont="1" applyFill="1" applyBorder="1" applyAlignment="1" applyProtection="1">
      <alignment horizontal="right" vertical="center" wrapText="1" indent="1"/>
    </xf>
    <xf numFmtId="0" fontId="22" fillId="0" borderId="5" xfId="0" applyFont="1" applyBorder="1" applyAlignment="1" applyProtection="1">
      <alignment vertical="center" wrapText="1"/>
    </xf>
    <xf numFmtId="164" fontId="17" fillId="0" borderId="32" xfId="5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2" xfId="0" applyFont="1" applyBorder="1" applyAlignment="1" applyProtection="1">
      <alignment vertical="center" wrapText="1"/>
    </xf>
    <xf numFmtId="0" fontId="22" fillId="0" borderId="33" xfId="0" applyFont="1" applyBorder="1" applyAlignment="1" applyProtection="1">
      <alignment vertical="center" wrapText="1"/>
    </xf>
    <xf numFmtId="164" fontId="20" fillId="0" borderId="5" xfId="0" quotePrefix="1" applyNumberFormat="1" applyFont="1" applyBorder="1" applyAlignment="1" applyProtection="1">
      <alignment horizontal="right" vertical="center" wrapText="1" indent="1"/>
    </xf>
    <xf numFmtId="164" fontId="20" fillId="0" borderId="19" xfId="0" quotePrefix="1" applyNumberFormat="1" applyFont="1" applyBorder="1" applyAlignment="1" applyProtection="1">
      <alignment horizontal="right" vertical="center" wrapText="1" indent="1"/>
    </xf>
    <xf numFmtId="164" fontId="22" fillId="0" borderId="19" xfId="0" applyNumberFormat="1" applyFont="1" applyBorder="1" applyAlignment="1" applyProtection="1">
      <alignment horizontal="right" vertical="center" wrapText="1" indent="1"/>
    </xf>
    <xf numFmtId="164" fontId="17" fillId="0" borderId="34" xfId="5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35" xfId="5" applyNumberFormat="1" applyFont="1" applyFill="1" applyBorder="1" applyAlignment="1" applyProtection="1">
      <alignment horizontal="right" vertical="center" wrapText="1" indent="1"/>
    </xf>
    <xf numFmtId="0" fontId="17" fillId="0" borderId="8" xfId="5" applyFont="1" applyFill="1" applyBorder="1" applyAlignment="1" applyProtection="1">
      <alignment horizontal="left" vertical="center" wrapText="1" indent="1"/>
    </xf>
    <xf numFmtId="0" fontId="17" fillId="0" borderId="1" xfId="5" applyFont="1" applyFill="1" applyBorder="1" applyAlignment="1" applyProtection="1">
      <alignment horizontal="left" vertical="center" wrapText="1" indent="1"/>
    </xf>
    <xf numFmtId="0" fontId="17" fillId="0" borderId="18" xfId="5" applyFont="1" applyFill="1" applyBorder="1" applyAlignment="1" applyProtection="1">
      <alignment horizontal="left" vertical="center" wrapText="1" indent="1"/>
    </xf>
    <xf numFmtId="0" fontId="17" fillId="0" borderId="17" xfId="5" applyFont="1" applyFill="1" applyBorder="1" applyAlignment="1" applyProtection="1">
      <alignment horizontal="left" vertical="center" wrapText="1" indent="1"/>
    </xf>
    <xf numFmtId="0" fontId="17" fillId="0" borderId="36" xfId="5" applyFont="1" applyFill="1" applyBorder="1" applyAlignment="1" applyProtection="1">
      <alignment horizontal="left" vertical="center" wrapText="1" indent="1"/>
    </xf>
    <xf numFmtId="0" fontId="17" fillId="0" borderId="2" xfId="5" applyFont="1" applyFill="1" applyBorder="1" applyAlignment="1" applyProtection="1">
      <alignment horizontal="left" vertical="center" wrapText="1" indent="1"/>
    </xf>
    <xf numFmtId="49" fontId="17" fillId="0" borderId="37" xfId="5" applyNumberFormat="1" applyFont="1" applyFill="1" applyBorder="1" applyAlignment="1" applyProtection="1">
      <alignment horizontal="left" vertical="center" wrapText="1" indent="1"/>
    </xf>
    <xf numFmtId="49" fontId="17" fillId="0" borderId="3" xfId="5" applyNumberFormat="1" applyFont="1" applyFill="1" applyBorder="1" applyAlignment="1" applyProtection="1">
      <alignment horizontal="left" vertical="center" wrapText="1" indent="1"/>
    </xf>
    <xf numFmtId="49" fontId="17" fillId="0" borderId="28" xfId="5" applyNumberFormat="1" applyFont="1" applyFill="1" applyBorder="1" applyAlignment="1" applyProtection="1">
      <alignment horizontal="left" vertical="center" wrapText="1" indent="1"/>
    </xf>
    <xf numFmtId="49" fontId="17" fillId="0" borderId="4" xfId="5" applyNumberFormat="1" applyFont="1" applyFill="1" applyBorder="1" applyAlignment="1" applyProtection="1">
      <alignment horizontal="left" vertical="center" wrapText="1" indent="1"/>
    </xf>
    <xf numFmtId="49" fontId="17" fillId="0" borderId="25" xfId="5" applyNumberFormat="1" applyFont="1" applyFill="1" applyBorder="1" applyAlignment="1" applyProtection="1">
      <alignment horizontal="left" vertical="center" wrapText="1" indent="1"/>
    </xf>
    <xf numFmtId="49" fontId="17" fillId="0" borderId="30" xfId="5" applyNumberFormat="1" applyFont="1" applyFill="1" applyBorder="1" applyAlignment="1" applyProtection="1">
      <alignment horizontal="left" vertical="center" wrapText="1" indent="1"/>
    </xf>
    <xf numFmtId="0" fontId="17" fillId="0" borderId="0" xfId="5" applyFont="1" applyFill="1" applyBorder="1" applyAlignment="1" applyProtection="1">
      <alignment horizontal="left" vertical="center" wrapText="1" indent="1"/>
    </xf>
    <xf numFmtId="0" fontId="16" fillId="0" borderId="7" xfId="5" applyFont="1" applyFill="1" applyBorder="1" applyAlignment="1" applyProtection="1">
      <alignment horizontal="left" vertical="center" wrapText="1" indent="1"/>
    </xf>
    <xf numFmtId="0" fontId="16" fillId="0" borderId="5" xfId="5" applyFont="1" applyFill="1" applyBorder="1" applyAlignment="1" applyProtection="1">
      <alignment horizontal="left" vertical="center" wrapText="1" indent="1"/>
    </xf>
    <xf numFmtId="0" fontId="16" fillId="0" borderId="22" xfId="5" applyFont="1" applyFill="1" applyBorder="1" applyAlignment="1" applyProtection="1">
      <alignment horizontal="left" vertical="center" wrapText="1" indent="1"/>
    </xf>
    <xf numFmtId="0" fontId="16" fillId="0" borderId="5" xfId="5" applyFont="1" applyFill="1" applyBorder="1" applyAlignment="1" applyProtection="1">
      <alignment vertical="center" wrapText="1"/>
    </xf>
    <xf numFmtId="0" fontId="16" fillId="0" borderId="23" xfId="5" applyFont="1" applyFill="1" applyBorder="1" applyAlignment="1" applyProtection="1">
      <alignment vertical="center" wrapText="1"/>
    </xf>
    <xf numFmtId="0" fontId="16" fillId="0" borderId="7" xfId="5" applyFont="1" applyFill="1" applyBorder="1" applyAlignment="1" applyProtection="1">
      <alignment horizontal="center" vertical="center" wrapText="1"/>
    </xf>
    <xf numFmtId="0" fontId="16" fillId="0" borderId="5" xfId="5" applyFont="1" applyFill="1" applyBorder="1" applyAlignment="1" applyProtection="1">
      <alignment horizontal="center" vertical="center" wrapText="1"/>
    </xf>
    <xf numFmtId="0" fontId="16" fillId="0" borderId="6" xfId="5" applyFont="1" applyFill="1" applyBorder="1" applyAlignment="1" applyProtection="1">
      <alignment horizontal="center" vertical="center" wrapText="1"/>
    </xf>
    <xf numFmtId="0" fontId="23" fillId="0" borderId="5" xfId="5" applyFont="1" applyFill="1" applyBorder="1" applyAlignment="1" applyProtection="1">
      <alignment horizontal="left" vertical="center" wrapText="1" indent="1"/>
    </xf>
    <xf numFmtId="0" fontId="4" fillId="0" borderId="9" xfId="0" applyFont="1" applyFill="1" applyBorder="1" applyAlignment="1" applyProtection="1">
      <alignment horizontal="right"/>
    </xf>
    <xf numFmtId="164" fontId="28" fillId="0" borderId="9" xfId="5" applyNumberFormat="1" applyFont="1" applyFill="1" applyBorder="1" applyAlignment="1" applyProtection="1">
      <alignment horizontal="left" vertical="center"/>
    </xf>
    <xf numFmtId="0" fontId="17" fillId="0" borderId="1" xfId="5" applyFont="1" applyFill="1" applyBorder="1" applyAlignment="1" applyProtection="1">
      <alignment horizontal="left" indent="6"/>
    </xf>
    <xf numFmtId="0" fontId="17" fillId="0" borderId="1" xfId="5" applyFont="1" applyFill="1" applyBorder="1" applyAlignment="1" applyProtection="1">
      <alignment horizontal="left" vertical="center" wrapText="1" indent="6"/>
    </xf>
    <xf numFmtId="0" fontId="17" fillId="0" borderId="2" xfId="5" applyFont="1" applyFill="1" applyBorder="1" applyAlignment="1" applyProtection="1">
      <alignment horizontal="left" vertical="center" wrapText="1" indent="6"/>
    </xf>
    <xf numFmtId="0" fontId="17" fillId="0" borderId="10" xfId="5" applyFont="1" applyFill="1" applyBorder="1" applyAlignment="1" applyProtection="1">
      <alignment horizontal="left" vertical="center" wrapText="1" indent="6"/>
    </xf>
    <xf numFmtId="164" fontId="16" fillId="0" borderId="19" xfId="5" applyNumberFormat="1" applyFont="1" applyFill="1" applyBorder="1" applyAlignment="1" applyProtection="1">
      <alignment horizontal="right" vertical="center" wrapText="1" indent="1"/>
    </xf>
    <xf numFmtId="164" fontId="17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9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39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5" xfId="0" applyFont="1" applyBorder="1" applyAlignment="1" applyProtection="1">
      <alignment horizontal="left" vertical="center" wrapText="1" indent="1"/>
    </xf>
    <xf numFmtId="0" fontId="21" fillId="0" borderId="1" xfId="0" applyFont="1" applyBorder="1" applyAlignment="1" applyProtection="1">
      <alignment horizontal="left" vertical="center" wrapText="1" indent="1"/>
    </xf>
    <xf numFmtId="0" fontId="21" fillId="0" borderId="2" xfId="0" applyFont="1" applyBorder="1" applyAlignment="1" applyProtection="1">
      <alignment horizontal="left" vertical="center" wrapText="1" indent="1"/>
    </xf>
    <xf numFmtId="0" fontId="22" fillId="0" borderId="40" xfId="0" applyFont="1" applyBorder="1" applyAlignment="1" applyProtection="1">
      <alignment horizontal="left" vertical="center" wrapText="1" indent="1"/>
    </xf>
    <xf numFmtId="164" fontId="16" fillId="0" borderId="6" xfId="5" applyNumberFormat="1" applyFont="1" applyFill="1" applyBorder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right" vertical="center"/>
    </xf>
    <xf numFmtId="0" fontId="20" fillId="0" borderId="33" xfId="0" applyFont="1" applyBorder="1" applyAlignment="1" applyProtection="1">
      <alignment horizontal="left" vertical="center" wrapText="1" indent="1"/>
    </xf>
    <xf numFmtId="0" fontId="9" fillId="0" borderId="0" xfId="5" applyFont="1" applyFill="1" applyProtection="1"/>
    <xf numFmtId="0" fontId="9" fillId="0" borderId="0" xfId="5" applyFont="1" applyFill="1" applyAlignment="1" applyProtection="1">
      <alignment horizontal="right" vertical="center" indent="1"/>
    </xf>
    <xf numFmtId="164" fontId="16" fillId="0" borderId="23" xfId="5" applyNumberFormat="1" applyFont="1" applyFill="1" applyBorder="1" applyAlignment="1" applyProtection="1">
      <alignment horizontal="right" vertical="center" wrapText="1" indent="1"/>
    </xf>
    <xf numFmtId="164" fontId="16" fillId="0" borderId="5" xfId="5" applyNumberFormat="1" applyFont="1" applyFill="1" applyBorder="1" applyAlignment="1" applyProtection="1">
      <alignment horizontal="right" vertical="center" wrapText="1" indent="1"/>
    </xf>
    <xf numFmtId="164" fontId="17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8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5" xfId="5" applyNumberFormat="1" applyFont="1" applyFill="1" applyBorder="1" applyAlignment="1" applyProtection="1">
      <alignment horizontal="right" vertical="center" wrapText="1" indent="1"/>
    </xf>
    <xf numFmtId="0" fontId="17" fillId="0" borderId="18" xfId="5" applyFont="1" applyFill="1" applyBorder="1" applyAlignment="1" applyProtection="1">
      <alignment horizontal="left" vertical="center" wrapText="1" indent="6"/>
    </xf>
    <xf numFmtId="0" fontId="9" fillId="0" borderId="0" xfId="5" applyFill="1" applyProtection="1"/>
    <xf numFmtId="0" fontId="17" fillId="0" borderId="0" xfId="5" applyFont="1" applyFill="1" applyProtection="1"/>
    <xf numFmtId="0" fontId="12" fillId="0" borderId="0" xfId="5" applyFont="1" applyFill="1" applyProtection="1"/>
    <xf numFmtId="0" fontId="21" fillId="0" borderId="18" xfId="0" applyFont="1" applyBorder="1" applyAlignment="1" applyProtection="1">
      <alignment horizontal="left" wrapText="1" indent="1"/>
    </xf>
    <xf numFmtId="0" fontId="21" fillId="0" borderId="1" xfId="0" applyFont="1" applyBorder="1" applyAlignment="1" applyProtection="1">
      <alignment horizontal="left" wrapText="1" indent="1"/>
    </xf>
    <xf numFmtId="0" fontId="21" fillId="0" borderId="2" xfId="0" applyFont="1" applyBorder="1" applyAlignment="1" applyProtection="1">
      <alignment horizontal="left" wrapText="1" indent="1"/>
    </xf>
    <xf numFmtId="0" fontId="21" fillId="0" borderId="28" xfId="0" applyFont="1" applyBorder="1" applyAlignment="1" applyProtection="1">
      <alignment wrapText="1"/>
    </xf>
    <xf numFmtId="0" fontId="21" fillId="0" borderId="3" xfId="0" applyFont="1" applyBorder="1" applyAlignment="1" applyProtection="1">
      <alignment wrapText="1"/>
    </xf>
    <xf numFmtId="0" fontId="9" fillId="0" borderId="0" xfId="5" applyFill="1" applyAlignment="1" applyProtection="1"/>
    <xf numFmtId="0" fontId="19" fillId="0" borderId="0" xfId="5" applyFont="1" applyFill="1" applyProtection="1"/>
    <xf numFmtId="0" fontId="18" fillId="0" borderId="0" xfId="5" applyFont="1" applyFill="1" applyProtection="1"/>
    <xf numFmtId="164" fontId="23" fillId="0" borderId="19" xfId="5" applyNumberFormat="1" applyFont="1" applyFill="1" applyBorder="1" applyAlignment="1" applyProtection="1">
      <alignment horizontal="right" vertical="center" wrapText="1" indent="1"/>
    </xf>
    <xf numFmtId="164" fontId="17" fillId="0" borderId="38" xfId="5" applyNumberFormat="1" applyFont="1" applyFill="1" applyBorder="1" applyAlignment="1" applyProtection="1">
      <alignment horizontal="right" vertical="center" wrapText="1" indent="1"/>
    </xf>
    <xf numFmtId="164" fontId="17" fillId="0" borderId="18" xfId="5" applyNumberFormat="1" applyFont="1" applyFill="1" applyBorder="1" applyAlignment="1" applyProtection="1">
      <alignment horizontal="right" vertical="center" wrapText="1" indent="1"/>
    </xf>
    <xf numFmtId="0" fontId="16" fillId="0" borderId="19" xfId="5" applyFont="1" applyFill="1" applyBorder="1" applyAlignment="1" applyProtection="1">
      <alignment horizontal="center" vertical="center" wrapText="1"/>
    </xf>
    <xf numFmtId="164" fontId="24" fillId="0" borderId="18" xfId="5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7" xfId="0" applyFont="1" applyBorder="1" applyAlignment="1" applyProtection="1">
      <alignment vertical="center" wrapText="1"/>
    </xf>
    <xf numFmtId="0" fontId="21" fillId="0" borderId="4" xfId="0" applyFont="1" applyBorder="1" applyAlignment="1" applyProtection="1">
      <alignment vertical="center" wrapText="1"/>
    </xf>
    <xf numFmtId="0" fontId="22" fillId="0" borderId="40" xfId="0" applyFont="1" applyBorder="1" applyAlignment="1" applyProtection="1">
      <alignment vertical="center" wrapText="1"/>
    </xf>
    <xf numFmtId="164" fontId="16" fillId="0" borderId="5" xfId="5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9" xfId="5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5" applyFill="1" applyAlignment="1" applyProtection="1">
      <alignment horizontal="left" vertical="center" indent="1"/>
    </xf>
    <xf numFmtId="164" fontId="6" fillId="0" borderId="20" xfId="0" applyNumberFormat="1" applyFont="1" applyFill="1" applyBorder="1" applyAlignment="1" applyProtection="1">
      <alignment horizontal="center" vertical="center" wrapText="1"/>
    </xf>
    <xf numFmtId="164" fontId="24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7" xfId="0" applyNumberFormat="1" applyFont="1" applyFill="1" applyBorder="1" applyAlignment="1" applyProtection="1">
      <alignment horizontal="left" vertical="center" wrapText="1" indent="1"/>
    </xf>
    <xf numFmtId="164" fontId="1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5" xfId="0" applyNumberFormat="1" applyFont="1" applyFill="1" applyBorder="1" applyAlignment="1" applyProtection="1">
      <alignment horizontal="right" vertical="center" wrapText="1" indent="1"/>
    </xf>
    <xf numFmtId="164" fontId="24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23" fillId="0" borderId="0" xfId="0" applyNumberFormat="1" applyFont="1" applyFill="1" applyAlignment="1" applyProtection="1">
      <alignment horizontal="center" vertical="center" wrapText="1"/>
    </xf>
    <xf numFmtId="164" fontId="0" fillId="0" borderId="41" xfId="0" applyNumberFormat="1" applyFill="1" applyBorder="1" applyAlignment="1" applyProtection="1">
      <alignment horizontal="left" vertical="center" wrapText="1" indent="1"/>
    </xf>
    <xf numFmtId="164" fontId="17" fillId="0" borderId="28" xfId="0" applyNumberFormat="1" applyFont="1" applyFill="1" applyBorder="1" applyAlignment="1" applyProtection="1">
      <alignment horizontal="left" vertical="center" wrapText="1" indent="1"/>
    </xf>
    <xf numFmtId="164" fontId="0" fillId="0" borderId="42" xfId="0" applyNumberFormat="1" applyFill="1" applyBorder="1" applyAlignment="1" applyProtection="1">
      <alignment horizontal="left" vertical="center" wrapText="1" indent="1"/>
    </xf>
    <xf numFmtId="164" fontId="17" fillId="0" borderId="3" xfId="0" applyNumberFormat="1" applyFont="1" applyFill="1" applyBorder="1" applyAlignment="1" applyProtection="1">
      <alignment horizontal="left" vertical="center" wrapText="1" indent="1"/>
    </xf>
    <xf numFmtId="164" fontId="17" fillId="0" borderId="43" xfId="0" applyNumberFormat="1" applyFont="1" applyFill="1" applyBorder="1" applyAlignment="1" applyProtection="1">
      <alignment horizontal="left" vertical="center" wrapText="1" indent="1"/>
    </xf>
    <xf numFmtId="164" fontId="26" fillId="0" borderId="44" xfId="0" applyNumberFormat="1" applyFont="1" applyFill="1" applyBorder="1" applyAlignment="1" applyProtection="1">
      <alignment horizontal="left" vertical="center" wrapText="1" indent="1"/>
    </xf>
    <xf numFmtId="164" fontId="13" fillId="0" borderId="45" xfId="0" applyNumberFormat="1" applyFont="1" applyFill="1" applyBorder="1" applyAlignment="1" applyProtection="1">
      <alignment horizontal="left" vertical="center" wrapText="1" indent="1"/>
    </xf>
    <xf numFmtId="164" fontId="24" fillId="0" borderId="37" xfId="0" applyNumberFormat="1" applyFont="1" applyFill="1" applyBorder="1" applyAlignment="1" applyProtection="1">
      <alignment horizontal="left" vertical="center" wrapText="1" indent="1"/>
    </xf>
    <xf numFmtId="164" fontId="24" fillId="0" borderId="3" xfId="0" applyNumberFormat="1" applyFont="1" applyFill="1" applyBorder="1" applyAlignment="1" applyProtection="1">
      <alignment horizontal="left" vertical="center" wrapText="1" indent="1"/>
    </xf>
    <xf numFmtId="164" fontId="13" fillId="0" borderId="42" xfId="0" applyNumberFormat="1" applyFont="1" applyFill="1" applyBorder="1" applyAlignment="1" applyProtection="1">
      <alignment horizontal="left" vertical="center" wrapText="1" indent="1"/>
    </xf>
    <xf numFmtId="164" fontId="27" fillId="0" borderId="1" xfId="0" applyNumberFormat="1" applyFont="1" applyFill="1" applyBorder="1" applyAlignment="1" applyProtection="1">
      <alignment horizontal="right" vertical="center" wrapText="1" indent="1"/>
    </xf>
    <xf numFmtId="164" fontId="26" fillId="0" borderId="7" xfId="0" applyNumberFormat="1" applyFont="1" applyFill="1" applyBorder="1" applyAlignment="1" applyProtection="1">
      <alignment horizontal="left" vertical="center" wrapText="1" indent="1"/>
    </xf>
    <xf numFmtId="164" fontId="26" fillId="0" borderId="19" xfId="0" applyNumberFormat="1" applyFont="1" applyFill="1" applyBorder="1" applyAlignment="1" applyProtection="1">
      <alignment horizontal="right" vertical="center" wrapText="1" indent="1"/>
    </xf>
    <xf numFmtId="164" fontId="24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16" fillId="0" borderId="40" xfId="0" applyNumberFormat="1" applyFont="1" applyFill="1" applyBorder="1" applyAlignment="1" applyProtection="1">
      <alignment horizontal="center" vertical="center" wrapText="1"/>
    </xf>
    <xf numFmtId="164" fontId="16" fillId="0" borderId="33" xfId="0" applyNumberFormat="1" applyFont="1" applyFill="1" applyBorder="1" applyAlignment="1" applyProtection="1">
      <alignment horizontal="center" vertical="center" wrapText="1"/>
    </xf>
    <xf numFmtId="164" fontId="16" fillId="0" borderId="46" xfId="0" applyNumberFormat="1" applyFont="1" applyFill="1" applyBorder="1" applyAlignment="1" applyProtection="1">
      <alignment horizontal="center" vertical="center" wrapText="1"/>
    </xf>
    <xf numFmtId="164" fontId="24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23" fillId="0" borderId="6" xfId="0" applyNumberFormat="1" applyFont="1" applyFill="1" applyBorder="1" applyAlignment="1" applyProtection="1">
      <alignment horizontal="right" vertical="center" wrapText="1" inden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23" fillId="0" borderId="44" xfId="0" applyNumberFormat="1" applyFont="1" applyFill="1" applyBorder="1" applyAlignment="1" applyProtection="1">
      <alignment horizontal="center" vertical="center" wrapText="1"/>
    </xf>
    <xf numFmtId="164" fontId="23" fillId="0" borderId="7" xfId="0" applyNumberFormat="1" applyFont="1" applyFill="1" applyBorder="1" applyAlignment="1" applyProtection="1">
      <alignment horizontal="center" vertical="center" wrapText="1"/>
    </xf>
    <xf numFmtId="164" fontId="23" fillId="0" borderId="5" xfId="0" applyNumberFormat="1" applyFont="1" applyFill="1" applyBorder="1" applyAlignment="1" applyProtection="1">
      <alignment horizontal="center" vertical="center" wrapText="1"/>
    </xf>
    <xf numFmtId="164" fontId="23" fillId="0" borderId="6" xfId="0" applyNumberFormat="1" applyFont="1" applyFill="1" applyBorder="1" applyAlignment="1" applyProtection="1">
      <alignment horizontal="center" vertical="center" wrapText="1"/>
    </xf>
    <xf numFmtId="164" fontId="24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27" fillId="0" borderId="37" xfId="0" applyNumberFormat="1" applyFont="1" applyFill="1" applyBorder="1" applyAlignment="1" applyProtection="1">
      <alignment horizontal="left" vertical="center" wrapText="1" indent="1"/>
    </xf>
    <xf numFmtId="164" fontId="24" fillId="0" borderId="3" xfId="0" applyNumberFormat="1" applyFont="1" applyFill="1" applyBorder="1" applyAlignment="1" applyProtection="1">
      <alignment horizontal="left" vertical="center" wrapText="1" indent="2"/>
    </xf>
    <xf numFmtId="164" fontId="24" fillId="0" borderId="1" xfId="0" applyNumberFormat="1" applyFont="1" applyFill="1" applyBorder="1" applyAlignment="1" applyProtection="1">
      <alignment horizontal="left" vertical="center" wrapText="1" indent="2"/>
    </xf>
    <xf numFmtId="164" fontId="27" fillId="0" borderId="1" xfId="0" applyNumberFormat="1" applyFont="1" applyFill="1" applyBorder="1" applyAlignment="1" applyProtection="1">
      <alignment horizontal="left" vertical="center" wrapText="1" indent="1"/>
    </xf>
    <xf numFmtId="164" fontId="24" fillId="0" borderId="28" xfId="0" applyNumberFormat="1" applyFont="1" applyFill="1" applyBorder="1" applyAlignment="1" applyProtection="1">
      <alignment horizontal="left" vertical="center" wrapText="1" indent="1"/>
    </xf>
    <xf numFmtId="164" fontId="17" fillId="0" borderId="28" xfId="0" applyNumberFormat="1" applyFont="1" applyFill="1" applyBorder="1" applyAlignment="1" applyProtection="1">
      <alignment horizontal="left" vertical="center" wrapText="1" indent="2"/>
    </xf>
    <xf numFmtId="164" fontId="17" fillId="0" borderId="4" xfId="0" applyNumberFormat="1" applyFont="1" applyFill="1" applyBorder="1" applyAlignment="1" applyProtection="1">
      <alignment horizontal="left" vertical="center" wrapText="1" indent="2"/>
    </xf>
    <xf numFmtId="164" fontId="27" fillId="0" borderId="18" xfId="0" applyNumberFormat="1" applyFont="1" applyFill="1" applyBorder="1" applyAlignment="1" applyProtection="1">
      <alignment horizontal="right" vertical="center" wrapText="1" indent="1"/>
    </xf>
    <xf numFmtId="164" fontId="0" fillId="0" borderId="45" xfId="0" applyNumberFormat="1" applyFill="1" applyBorder="1" applyAlignment="1" applyProtection="1">
      <alignment horizontal="left" vertical="center" wrapText="1" indent="1"/>
    </xf>
    <xf numFmtId="164" fontId="17" fillId="0" borderId="37" xfId="0" applyNumberFormat="1" applyFont="1" applyFill="1" applyBorder="1" applyAlignment="1" applyProtection="1">
      <alignment horizontal="left" vertical="center" wrapText="1" indent="1"/>
    </xf>
    <xf numFmtId="164" fontId="17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17" fillId="0" borderId="37" xfId="0" applyNumberFormat="1" applyFont="1" applyFill="1" applyBorder="1" applyAlignment="1" applyProtection="1">
      <alignment horizontal="left" vertical="center" wrapText="1" indent="1"/>
      <protection locked="0"/>
    </xf>
    <xf numFmtId="164" fontId="17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24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49" fontId="6" fillId="0" borderId="48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164" fontId="15" fillId="0" borderId="0" xfId="0" applyNumberFormat="1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/>
    </xf>
    <xf numFmtId="0" fontId="6" fillId="0" borderId="24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vertical="center" wrapText="1"/>
    </xf>
    <xf numFmtId="0" fontId="29" fillId="0" borderId="0" xfId="0" applyFont="1" applyAlignment="1" applyProtection="1">
      <alignment horizontal="right" vertical="top"/>
      <protection locked="0"/>
    </xf>
    <xf numFmtId="164" fontId="17" fillId="0" borderId="29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5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6" xfId="5" applyNumberFormat="1" applyFont="1" applyFill="1" applyBorder="1" applyAlignment="1" applyProtection="1">
      <alignment horizontal="right" vertical="center" wrapText="1" indent="1"/>
    </xf>
    <xf numFmtId="164" fontId="22" fillId="0" borderId="6" xfId="0" applyNumberFormat="1" applyFont="1" applyBorder="1" applyAlignment="1" applyProtection="1">
      <alignment horizontal="right" vertical="center" wrapText="1" indent="1"/>
    </xf>
    <xf numFmtId="0" fontId="6" fillId="0" borderId="26" xfId="0" quotePrefix="1" applyFont="1" applyFill="1" applyBorder="1" applyAlignment="1" applyProtection="1">
      <alignment horizontal="right" vertical="center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right" vertical="center" wrapText="1" indent="1"/>
    </xf>
    <xf numFmtId="0" fontId="8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6" fillId="0" borderId="49" xfId="0" applyFont="1" applyFill="1" applyBorder="1" applyAlignment="1" applyProtection="1">
      <alignment horizontal="center" vertical="center" wrapText="1"/>
    </xf>
    <xf numFmtId="0" fontId="16" fillId="0" borderId="22" xfId="5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wrapText="1"/>
    </xf>
    <xf numFmtId="0" fontId="22" fillId="0" borderId="5" xfId="0" applyFont="1" applyBorder="1" applyAlignment="1" applyProtection="1">
      <alignment wrapText="1"/>
    </xf>
    <xf numFmtId="0" fontId="22" fillId="0" borderId="33" xfId="0" applyFont="1" applyBorder="1" applyAlignment="1" applyProtection="1">
      <alignment wrapText="1"/>
    </xf>
    <xf numFmtId="164" fontId="20" fillId="0" borderId="6" xfId="0" quotePrefix="1" applyNumberFormat="1" applyFont="1" applyBorder="1" applyAlignment="1" applyProtection="1">
      <alignment horizontal="right" vertical="center" wrapText="1" indent="1"/>
    </xf>
    <xf numFmtId="49" fontId="17" fillId="0" borderId="28" xfId="5" applyNumberFormat="1" applyFont="1" applyFill="1" applyBorder="1" applyAlignment="1" applyProtection="1">
      <alignment horizontal="center" vertical="center" wrapText="1"/>
    </xf>
    <xf numFmtId="49" fontId="17" fillId="0" borderId="3" xfId="5" applyNumberFormat="1" applyFont="1" applyFill="1" applyBorder="1" applyAlignment="1" applyProtection="1">
      <alignment horizontal="center" vertical="center" wrapText="1"/>
    </xf>
    <xf numFmtId="49" fontId="17" fillId="0" borderId="4" xfId="5" applyNumberFormat="1" applyFont="1" applyFill="1" applyBorder="1" applyAlignment="1" applyProtection="1">
      <alignment horizontal="center" vertical="center" wrapText="1"/>
    </xf>
    <xf numFmtId="0" fontId="22" fillId="0" borderId="7" xfId="0" applyFont="1" applyBorder="1" applyAlignment="1" applyProtection="1">
      <alignment horizontal="center" wrapText="1"/>
    </xf>
    <xf numFmtId="0" fontId="21" fillId="0" borderId="28" xfId="0" applyFont="1" applyBorder="1" applyAlignment="1" applyProtection="1">
      <alignment horizontal="center" wrapText="1"/>
    </xf>
    <xf numFmtId="0" fontId="21" fillId="0" borderId="3" xfId="0" applyFont="1" applyBorder="1" applyAlignment="1" applyProtection="1">
      <alignment horizontal="center" wrapText="1"/>
    </xf>
    <xf numFmtId="0" fontId="21" fillId="0" borderId="4" xfId="0" applyFont="1" applyBorder="1" applyAlignment="1" applyProtection="1">
      <alignment horizontal="center" wrapText="1"/>
    </xf>
    <xf numFmtId="0" fontId="22" fillId="0" borderId="40" xfId="0" applyFont="1" applyBorder="1" applyAlignment="1" applyProtection="1">
      <alignment horizontal="center" wrapText="1"/>
    </xf>
    <xf numFmtId="49" fontId="17" fillId="0" borderId="25" xfId="5" applyNumberFormat="1" applyFont="1" applyFill="1" applyBorder="1" applyAlignment="1" applyProtection="1">
      <alignment horizontal="center" vertical="center" wrapText="1"/>
    </xf>
    <xf numFmtId="49" fontId="17" fillId="0" borderId="37" xfId="5" applyNumberFormat="1" applyFont="1" applyFill="1" applyBorder="1" applyAlignment="1" applyProtection="1">
      <alignment horizontal="center" vertical="center" wrapText="1"/>
    </xf>
    <xf numFmtId="49" fontId="17" fillId="0" borderId="30" xfId="5" applyNumberFormat="1" applyFont="1" applyFill="1" applyBorder="1" applyAlignment="1" applyProtection="1">
      <alignment horizontal="center" vertical="center" wrapText="1"/>
    </xf>
    <xf numFmtId="0" fontId="22" fillId="0" borderId="40" xfId="0" applyFont="1" applyBorder="1" applyAlignment="1" applyProtection="1">
      <alignment horizontal="center" vertical="center" wrapText="1"/>
    </xf>
    <xf numFmtId="0" fontId="6" fillId="0" borderId="50" xfId="0" applyFont="1" applyFill="1" applyBorder="1" applyAlignment="1" applyProtection="1">
      <alignment horizontal="center" vertical="center" wrapText="1"/>
    </xf>
    <xf numFmtId="0" fontId="29" fillId="0" borderId="0" xfId="0" applyFont="1" applyAlignment="1" applyProtection="1">
      <alignment horizontal="right" vertical="top"/>
    </xf>
    <xf numFmtId="0" fontId="5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14" fillId="0" borderId="0" xfId="0" applyNumberFormat="1" applyFont="1" applyFill="1" applyAlignment="1" applyProtection="1">
      <alignment textRotation="180" wrapText="1"/>
      <protection locked="0"/>
    </xf>
    <xf numFmtId="0" fontId="32" fillId="0" borderId="0" xfId="0" applyFont="1" applyAlignment="1" applyProtection="1">
      <alignment horizontal="right" vertical="top"/>
    </xf>
    <xf numFmtId="164" fontId="24" fillId="0" borderId="37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17" xfId="0" applyFont="1" applyBorder="1" applyAlignment="1" applyProtection="1">
      <alignment horizontal="left" vertical="center" indent="1"/>
      <protection locked="0"/>
    </xf>
    <xf numFmtId="0" fontId="24" fillId="0" borderId="1" xfId="0" applyFont="1" applyBorder="1" applyAlignment="1" applyProtection="1">
      <alignment horizontal="left" vertical="center" indent="1"/>
      <protection locked="0"/>
    </xf>
    <xf numFmtId="3" fontId="24" fillId="0" borderId="26" xfId="0" applyNumberFormat="1" applyFont="1" applyBorder="1" applyAlignment="1" applyProtection="1">
      <alignment horizontal="right" vertical="center" indent="1"/>
      <protection locked="0"/>
    </xf>
    <xf numFmtId="3" fontId="24" fillId="0" borderId="29" xfId="0" applyNumberFormat="1" applyFont="1" applyBorder="1" applyAlignment="1" applyProtection="1">
      <alignment horizontal="right" vertical="center" indent="1"/>
      <protection locked="0"/>
    </xf>
    <xf numFmtId="3" fontId="24" fillId="0" borderId="14" xfId="0" applyNumberFormat="1" applyFont="1" applyBorder="1" applyAlignment="1" applyProtection="1">
      <alignment horizontal="right" vertical="center" indent="1"/>
      <protection locked="0"/>
    </xf>
    <xf numFmtId="164" fontId="0" fillId="0" borderId="37" xfId="0" applyNumberFormat="1" applyFill="1" applyBorder="1" applyAlignment="1" applyProtection="1">
      <alignment horizontal="left" vertical="center" wrapText="1"/>
      <protection locked="0"/>
    </xf>
    <xf numFmtId="0" fontId="12" fillId="0" borderId="10" xfId="5" applyFont="1" applyFill="1" applyBorder="1" applyProtection="1"/>
    <xf numFmtId="49" fontId="12" fillId="0" borderId="60" xfId="5" applyNumberFormat="1" applyFont="1" applyFill="1" applyBorder="1" applyAlignment="1" applyProtection="1">
      <alignment horizontal="left"/>
    </xf>
    <xf numFmtId="0" fontId="24" fillId="0" borderId="0" xfId="0" applyFont="1" applyAlignment="1">
      <alignment horizontal="left" wrapText="1"/>
    </xf>
    <xf numFmtId="3" fontId="12" fillId="0" borderId="10" xfId="5" applyNumberFormat="1" applyFont="1" applyFill="1" applyBorder="1" applyAlignment="1" applyProtection="1">
      <alignment vertical="center"/>
    </xf>
    <xf numFmtId="3" fontId="12" fillId="0" borderId="10" xfId="5" applyNumberFormat="1" applyFont="1" applyFill="1" applyBorder="1" applyAlignment="1" applyProtection="1">
      <alignment horizontal="right" vertical="center"/>
    </xf>
    <xf numFmtId="0" fontId="21" fillId="0" borderId="8" xfId="0" applyFont="1" applyBorder="1" applyAlignment="1" applyProtection="1">
      <alignment horizontal="left" wrapText="1" indent="1"/>
    </xf>
    <xf numFmtId="164" fontId="17" fillId="0" borderId="8" xfId="5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8" xfId="0" applyFont="1" applyBorder="1" applyAlignment="1" applyProtection="1">
      <alignment horizontal="left" vertical="center" wrapText="1" indent="1"/>
    </xf>
    <xf numFmtId="164" fontId="0" fillId="0" borderId="45" xfId="0" applyNumberFormat="1" applyFont="1" applyFill="1" applyBorder="1" applyAlignment="1" applyProtection="1">
      <alignment horizontal="left" vertical="center" wrapText="1" indent="1"/>
    </xf>
    <xf numFmtId="164" fontId="17" fillId="0" borderId="37" xfId="0" applyNumberFormat="1" applyFont="1" applyFill="1" applyBorder="1" applyAlignment="1" applyProtection="1">
      <alignment horizontal="left" vertical="center" wrapText="1" indent="2"/>
    </xf>
    <xf numFmtId="164" fontId="24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0" fontId="34" fillId="0" borderId="0" xfId="0" applyFont="1"/>
    <xf numFmtId="0" fontId="33" fillId="0" borderId="0" xfId="0" applyFont="1" applyFill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33" fillId="0" borderId="0" xfId="0" applyFont="1" applyAlignment="1">
      <alignment horizontal="left" vertical="top" wrapText="1"/>
    </xf>
    <xf numFmtId="3" fontId="33" fillId="0" borderId="0" xfId="0" applyNumberFormat="1" applyFont="1" applyAlignment="1">
      <alignment horizontal="right" vertical="top" wrapText="1"/>
    </xf>
    <xf numFmtId="0" fontId="35" fillId="0" borderId="0" xfId="0" applyFont="1" applyAlignment="1">
      <alignment horizontal="center" vertical="top" wrapText="1"/>
    </xf>
    <xf numFmtId="0" fontId="35" fillId="0" borderId="0" xfId="0" applyFont="1" applyAlignment="1">
      <alignment horizontal="left" vertical="top" wrapText="1"/>
    </xf>
    <xf numFmtId="3" fontId="35" fillId="0" borderId="0" xfId="0" applyNumberFormat="1" applyFont="1" applyAlignment="1">
      <alignment horizontal="right" vertical="top" wrapText="1"/>
    </xf>
    <xf numFmtId="0" fontId="33" fillId="0" borderId="13" xfId="0" applyFont="1" applyFill="1" applyBorder="1" applyAlignment="1">
      <alignment horizontal="center" vertical="top" wrapText="1"/>
    </xf>
    <xf numFmtId="0" fontId="33" fillId="0" borderId="62" xfId="0" applyFont="1" applyFill="1" applyBorder="1" applyAlignment="1">
      <alignment horizontal="center" vertical="top" wrapText="1"/>
    </xf>
    <xf numFmtId="0" fontId="33" fillId="0" borderId="36" xfId="0" applyFont="1" applyFill="1" applyBorder="1" applyAlignment="1">
      <alignment horizontal="center" vertical="top" wrapText="1"/>
    </xf>
    <xf numFmtId="0" fontId="37" fillId="0" borderId="0" xfId="6" applyFont="1" applyAlignment="1">
      <alignment horizontal="left" vertical="top" wrapText="1"/>
    </xf>
    <xf numFmtId="0" fontId="37" fillId="0" borderId="0" xfId="6" applyFont="1" applyAlignment="1">
      <alignment horizontal="center" vertical="top" wrapText="1"/>
    </xf>
    <xf numFmtId="3" fontId="37" fillId="0" borderId="0" xfId="6" applyNumberFormat="1" applyFont="1" applyAlignment="1">
      <alignment horizontal="right" vertical="top" wrapText="1"/>
    </xf>
    <xf numFmtId="0" fontId="40" fillId="0" borderId="0" xfId="6" applyFont="1" applyAlignment="1">
      <alignment horizontal="center" vertical="top" wrapText="1"/>
    </xf>
    <xf numFmtId="0" fontId="40" fillId="0" borderId="0" xfId="6" applyFont="1" applyAlignment="1">
      <alignment horizontal="left" vertical="top" wrapText="1"/>
    </xf>
    <xf numFmtId="3" fontId="40" fillId="0" borderId="0" xfId="6" applyNumberFormat="1" applyFont="1" applyAlignment="1">
      <alignment horizontal="right" vertical="top" wrapText="1"/>
    </xf>
    <xf numFmtId="0" fontId="39" fillId="0" borderId="0" xfId="6" applyFont="1" applyFill="1" applyAlignment="1">
      <alignment horizontal="center" vertical="top" wrapText="1"/>
    </xf>
    <xf numFmtId="0" fontId="18" fillId="0" borderId="0" xfId="5" applyFont="1" applyFill="1" applyAlignment="1" applyProtection="1">
      <alignment horizontal="center"/>
    </xf>
    <xf numFmtId="164" fontId="5" fillId="0" borderId="0" xfId="5" applyNumberFormat="1" applyFont="1" applyFill="1" applyBorder="1" applyAlignment="1" applyProtection="1">
      <alignment horizontal="center" vertical="center"/>
    </xf>
    <xf numFmtId="0" fontId="6" fillId="0" borderId="25" xfId="5" applyFont="1" applyFill="1" applyBorder="1" applyAlignment="1" applyProtection="1">
      <alignment horizontal="center" vertical="center" wrapText="1"/>
    </xf>
    <xf numFmtId="0" fontId="6" fillId="0" borderId="30" xfId="5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 applyProtection="1">
      <alignment horizontal="center" vertical="center" wrapText="1"/>
    </xf>
    <xf numFmtId="0" fontId="6" fillId="0" borderId="10" xfId="5" applyFont="1" applyFill="1" applyBorder="1" applyAlignment="1" applyProtection="1">
      <alignment horizontal="center" vertical="center" wrapText="1"/>
    </xf>
    <xf numFmtId="164" fontId="25" fillId="0" borderId="17" xfId="5" applyNumberFormat="1" applyFont="1" applyFill="1" applyBorder="1" applyAlignment="1" applyProtection="1">
      <alignment horizontal="center" vertical="center"/>
    </xf>
    <xf numFmtId="164" fontId="25" fillId="0" borderId="26" xfId="5" applyNumberFormat="1" applyFont="1" applyFill="1" applyBorder="1" applyAlignment="1" applyProtection="1">
      <alignment horizontal="center" vertical="center"/>
    </xf>
    <xf numFmtId="164" fontId="25" fillId="0" borderId="52" xfId="0" applyNumberFormat="1" applyFont="1" applyFill="1" applyBorder="1" applyAlignment="1" applyProtection="1">
      <alignment horizontal="center" vertical="center" wrapText="1"/>
    </xf>
    <xf numFmtId="164" fontId="25" fillId="0" borderId="53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Alignment="1" applyProtection="1">
      <alignment horizontal="center" textRotation="180" wrapText="1"/>
    </xf>
    <xf numFmtId="164" fontId="25" fillId="0" borderId="54" xfId="0" applyNumberFormat="1" applyFont="1" applyFill="1" applyBorder="1" applyAlignment="1" applyProtection="1">
      <alignment horizontal="center" vertical="center" wrapText="1"/>
    </xf>
    <xf numFmtId="164" fontId="25" fillId="0" borderId="55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Alignment="1" applyProtection="1">
      <alignment horizontal="center" textRotation="180" wrapText="1"/>
      <protection locked="0"/>
    </xf>
    <xf numFmtId="164" fontId="4" fillId="0" borderId="9" xfId="0" applyNumberFormat="1" applyFont="1" applyFill="1" applyBorder="1" applyAlignment="1" applyProtection="1">
      <alignment horizontal="right" wrapText="1"/>
    </xf>
    <xf numFmtId="164" fontId="18" fillId="0" borderId="0" xfId="0" applyNumberFormat="1" applyFont="1" applyFill="1" applyAlignment="1">
      <alignment horizontal="center" vertical="center" wrapText="1"/>
    </xf>
    <xf numFmtId="0" fontId="14" fillId="0" borderId="0" xfId="0" applyNumberFormat="1" applyFont="1" applyFill="1" applyAlignment="1" applyProtection="1">
      <alignment horizontal="center" textRotation="180" wrapText="1"/>
      <protection locked="0"/>
    </xf>
    <xf numFmtId="164" fontId="14" fillId="0" borderId="0" xfId="0" applyNumberFormat="1" applyFont="1" applyFill="1" applyAlignment="1">
      <alignment horizontal="center" textRotation="180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56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51" xfId="0" applyFont="1" applyFill="1" applyBorder="1" applyAlignment="1" applyProtection="1">
      <alignment horizontal="center" vertical="center"/>
      <protection locked="0"/>
    </xf>
    <xf numFmtId="0" fontId="6" fillId="0" borderId="57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58" xfId="0" applyFont="1" applyFill="1" applyBorder="1" applyAlignment="1" applyProtection="1">
      <alignment horizontal="center" vertical="center"/>
    </xf>
    <xf numFmtId="0" fontId="6" fillId="0" borderId="59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25" fillId="0" borderId="31" xfId="0" applyFont="1" applyFill="1" applyBorder="1" applyAlignment="1">
      <alignment horizontal="left" vertical="center" indent="2"/>
    </xf>
    <xf numFmtId="0" fontId="25" fillId="0" borderId="20" xfId="0" applyFont="1" applyFill="1" applyBorder="1" applyAlignment="1">
      <alignment horizontal="left" vertical="center" indent="2"/>
    </xf>
    <xf numFmtId="0" fontId="33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vertical="center"/>
    </xf>
    <xf numFmtId="0" fontId="39" fillId="0" borderId="0" xfId="6" applyFont="1" applyFill="1" applyAlignment="1">
      <alignment horizontal="center" vertical="top" wrapText="1"/>
    </xf>
    <xf numFmtId="0" fontId="36" fillId="0" borderId="0" xfId="6" applyFill="1"/>
  </cellXfs>
  <cellStyles count="8">
    <cellStyle name="Ezres 2" xfId="1"/>
    <cellStyle name="Ezres 3" xfId="2"/>
    <cellStyle name="Hiperhivatkozás" xfId="3"/>
    <cellStyle name="Már látott hiperhivatkozás" xfId="4"/>
    <cellStyle name="Normál" xfId="0" builtinId="0"/>
    <cellStyle name="Normál 2" xfId="7"/>
    <cellStyle name="Normál 3" xfId="6"/>
    <cellStyle name="Normál_KVRENMUNKA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rgb="FF92D050"/>
  </sheetPr>
  <dimension ref="A1:I161"/>
  <sheetViews>
    <sheetView view="pageLayout" topLeftCell="A87" zoomScaleNormal="130" zoomScaleSheetLayoutView="100" workbookViewId="0">
      <selection activeCell="E149" sqref="E149"/>
    </sheetView>
  </sheetViews>
  <sheetFormatPr defaultRowHeight="15.75" x14ac:dyDescent="0.25"/>
  <cols>
    <col min="1" max="1" width="9.5" style="129" customWidth="1"/>
    <col min="2" max="2" width="60.83203125" style="129" customWidth="1"/>
    <col min="3" max="5" width="15.83203125" style="130" customWidth="1"/>
    <col min="6" max="16384" width="9.33203125" style="140"/>
  </cols>
  <sheetData>
    <row r="1" spans="1:5" ht="15.95" customHeight="1" x14ac:dyDescent="0.25">
      <c r="A1" s="314" t="s">
        <v>314</v>
      </c>
      <c r="B1" s="314"/>
      <c r="C1" s="314"/>
      <c r="D1" s="314"/>
      <c r="E1" s="314"/>
    </row>
    <row r="2" spans="1:5" ht="15.95" customHeight="1" thickBot="1" x14ac:dyDescent="0.3">
      <c r="A2" s="28" t="s">
        <v>402</v>
      </c>
      <c r="B2" s="28"/>
      <c r="C2" s="127"/>
      <c r="D2" s="127"/>
      <c r="E2" s="127" t="s">
        <v>420</v>
      </c>
    </row>
    <row r="3" spans="1:5" ht="15.95" customHeight="1" x14ac:dyDescent="0.25">
      <c r="A3" s="315" t="s">
        <v>366</v>
      </c>
      <c r="B3" s="317" t="s">
        <v>315</v>
      </c>
      <c r="C3" s="319" t="s">
        <v>424</v>
      </c>
      <c r="D3" s="319"/>
      <c r="E3" s="320"/>
    </row>
    <row r="4" spans="1:5" ht="38.1" customHeight="1" thickBot="1" x14ac:dyDescent="0.3">
      <c r="A4" s="316"/>
      <c r="B4" s="318"/>
      <c r="C4" s="30" t="s">
        <v>55</v>
      </c>
      <c r="D4" s="30" t="s">
        <v>56</v>
      </c>
      <c r="E4" s="31" t="s">
        <v>57</v>
      </c>
    </row>
    <row r="5" spans="1:5" s="141" customFormat="1" ht="12" customHeight="1" thickBot="1" x14ac:dyDescent="0.25">
      <c r="A5" s="105" t="s">
        <v>179</v>
      </c>
      <c r="B5" s="106" t="s">
        <v>180</v>
      </c>
      <c r="C5" s="106" t="s">
        <v>181</v>
      </c>
      <c r="D5" s="106" t="s">
        <v>182</v>
      </c>
      <c r="E5" s="154" t="s">
        <v>183</v>
      </c>
    </row>
    <row r="6" spans="1:5" s="142" customFormat="1" ht="12" customHeight="1" thickBot="1" x14ac:dyDescent="0.25">
      <c r="A6" s="100" t="s">
        <v>316</v>
      </c>
      <c r="B6" s="101" t="s">
        <v>63</v>
      </c>
      <c r="C6" s="132">
        <f>SUM(C7:C11)</f>
        <v>50037214</v>
      </c>
      <c r="D6" s="132">
        <f>SUM(D7:D12)</f>
        <v>65430040</v>
      </c>
      <c r="E6" s="132">
        <f>SUM(E7:E12)</f>
        <v>65430040</v>
      </c>
    </row>
    <row r="7" spans="1:5" s="142" customFormat="1" ht="12" customHeight="1" x14ac:dyDescent="0.2">
      <c r="A7" s="95" t="s">
        <v>378</v>
      </c>
      <c r="B7" s="143" t="s">
        <v>64</v>
      </c>
      <c r="C7" s="134">
        <v>6972210</v>
      </c>
      <c r="D7" s="134">
        <v>8737781</v>
      </c>
      <c r="E7" s="117">
        <v>8737781</v>
      </c>
    </row>
    <row r="8" spans="1:5" s="142" customFormat="1" ht="12" customHeight="1" x14ac:dyDescent="0.2">
      <c r="A8" s="94" t="s">
        <v>379</v>
      </c>
      <c r="B8" s="144" t="s">
        <v>65</v>
      </c>
      <c r="C8" s="133">
        <v>27997367</v>
      </c>
      <c r="D8" s="133">
        <v>28371567</v>
      </c>
      <c r="E8" s="116">
        <v>28371567</v>
      </c>
    </row>
    <row r="9" spans="1:5" s="142" customFormat="1" ht="12" customHeight="1" x14ac:dyDescent="0.2">
      <c r="A9" s="94" t="s">
        <v>380</v>
      </c>
      <c r="B9" s="144" t="s">
        <v>66</v>
      </c>
      <c r="C9" s="133">
        <v>13867637</v>
      </c>
      <c r="D9" s="133">
        <v>13900699</v>
      </c>
      <c r="E9" s="116">
        <v>13900699</v>
      </c>
    </row>
    <row r="10" spans="1:5" s="142" customFormat="1" ht="12" customHeight="1" x14ac:dyDescent="0.2">
      <c r="A10" s="94" t="s">
        <v>381</v>
      </c>
      <c r="B10" s="144" t="s">
        <v>67</v>
      </c>
      <c r="C10" s="133">
        <v>1200000</v>
      </c>
      <c r="D10" s="133">
        <v>1200000</v>
      </c>
      <c r="E10" s="116">
        <v>1200000</v>
      </c>
    </row>
    <row r="11" spans="1:5" s="142" customFormat="1" ht="12" customHeight="1" x14ac:dyDescent="0.2">
      <c r="A11" s="94" t="s">
        <v>399</v>
      </c>
      <c r="B11" s="144" t="s">
        <v>416</v>
      </c>
      <c r="C11" s="133"/>
      <c r="D11" s="133">
        <v>11459145</v>
      </c>
      <c r="E11" s="116">
        <v>11459145</v>
      </c>
    </row>
    <row r="12" spans="1:5" s="142" customFormat="1" ht="12" customHeight="1" thickBot="1" x14ac:dyDescent="0.25">
      <c r="A12" s="285" t="s">
        <v>421</v>
      </c>
      <c r="B12" s="286" t="s">
        <v>423</v>
      </c>
      <c r="C12" s="284"/>
      <c r="D12" s="288">
        <v>1760848</v>
      </c>
      <c r="E12" s="287">
        <v>1760848</v>
      </c>
    </row>
    <row r="13" spans="1:5" s="142" customFormat="1" ht="19.5" customHeight="1" thickBot="1" x14ac:dyDescent="0.25">
      <c r="A13" s="100" t="s">
        <v>317</v>
      </c>
      <c r="B13" s="122" t="s">
        <v>70</v>
      </c>
      <c r="C13" s="132">
        <f>SUM(C14:C18)</f>
        <v>8949786</v>
      </c>
      <c r="D13" s="132">
        <f>SUM(D14:D18)</f>
        <v>11496600</v>
      </c>
      <c r="E13" s="115">
        <f>SUM(E14:E18)</f>
        <v>11496362</v>
      </c>
    </row>
    <row r="14" spans="1:5" s="142" customFormat="1" ht="12" customHeight="1" x14ac:dyDescent="0.2">
      <c r="A14" s="95" t="s">
        <v>384</v>
      </c>
      <c r="B14" s="143" t="s">
        <v>71</v>
      </c>
      <c r="C14" s="134"/>
      <c r="D14" s="134"/>
      <c r="E14" s="117"/>
    </row>
    <row r="15" spans="1:5" s="142" customFormat="1" ht="12" customHeight="1" x14ac:dyDescent="0.2">
      <c r="A15" s="94" t="s">
        <v>385</v>
      </c>
      <c r="B15" s="144" t="s">
        <v>72</v>
      </c>
      <c r="C15" s="133"/>
      <c r="D15" s="133"/>
      <c r="E15" s="116"/>
    </row>
    <row r="16" spans="1:5" s="142" customFormat="1" ht="12" customHeight="1" x14ac:dyDescent="0.2">
      <c r="A16" s="94" t="s">
        <v>386</v>
      </c>
      <c r="B16" s="144" t="s">
        <v>73</v>
      </c>
      <c r="C16" s="133"/>
      <c r="D16" s="133"/>
      <c r="E16" s="116"/>
    </row>
    <row r="17" spans="1:5" s="142" customFormat="1" ht="12" customHeight="1" x14ac:dyDescent="0.2">
      <c r="A17" s="94" t="s">
        <v>387</v>
      </c>
      <c r="B17" s="144" t="s">
        <v>74</v>
      </c>
      <c r="C17" s="133"/>
      <c r="D17" s="133"/>
      <c r="E17" s="116"/>
    </row>
    <row r="18" spans="1:5" s="142" customFormat="1" ht="12" customHeight="1" x14ac:dyDescent="0.2">
      <c r="A18" s="94" t="s">
        <v>388</v>
      </c>
      <c r="B18" s="144" t="s">
        <v>75</v>
      </c>
      <c r="C18" s="133">
        <v>8949786</v>
      </c>
      <c r="D18" s="133">
        <v>11496600</v>
      </c>
      <c r="E18" s="116">
        <v>11496362</v>
      </c>
    </row>
    <row r="19" spans="1:5" s="142" customFormat="1" ht="12" customHeight="1" thickBot="1" x14ac:dyDescent="0.25">
      <c r="A19" s="96" t="s">
        <v>394</v>
      </c>
      <c r="B19" s="145" t="s">
        <v>76</v>
      </c>
      <c r="C19" s="135"/>
      <c r="D19" s="135"/>
      <c r="E19" s="118"/>
    </row>
    <row r="20" spans="1:5" s="142" customFormat="1" ht="21.75" customHeight="1" thickBot="1" x14ac:dyDescent="0.25">
      <c r="A20" s="100" t="s">
        <v>318</v>
      </c>
      <c r="B20" s="101" t="s">
        <v>77</v>
      </c>
      <c r="C20" s="132">
        <f>SUM(C21:C25)</f>
        <v>0</v>
      </c>
      <c r="D20" s="132">
        <f>SUM(D21:D25)</f>
        <v>13012000</v>
      </c>
      <c r="E20" s="115">
        <f>SUM(E21:E25)</f>
        <v>12712000</v>
      </c>
    </row>
    <row r="21" spans="1:5" s="142" customFormat="1" ht="12" customHeight="1" x14ac:dyDescent="0.2">
      <c r="A21" s="95" t="s">
        <v>367</v>
      </c>
      <c r="B21" s="143" t="s">
        <v>78</v>
      </c>
      <c r="C21" s="134"/>
      <c r="D21" s="134">
        <v>12712000</v>
      </c>
      <c r="E21" s="117">
        <v>12712000</v>
      </c>
    </row>
    <row r="22" spans="1:5" s="142" customFormat="1" ht="12" customHeight="1" x14ac:dyDescent="0.2">
      <c r="A22" s="94" t="s">
        <v>368</v>
      </c>
      <c r="B22" s="144" t="s">
        <v>79</v>
      </c>
      <c r="C22" s="133"/>
      <c r="D22" s="133"/>
      <c r="E22" s="116"/>
    </row>
    <row r="23" spans="1:5" s="142" customFormat="1" ht="12" customHeight="1" x14ac:dyDescent="0.2">
      <c r="A23" s="94" t="s">
        <v>369</v>
      </c>
      <c r="B23" s="144" t="s">
        <v>80</v>
      </c>
      <c r="C23" s="133"/>
      <c r="D23" s="133"/>
      <c r="E23" s="116"/>
    </row>
    <row r="24" spans="1:5" s="142" customFormat="1" ht="12" customHeight="1" x14ac:dyDescent="0.2">
      <c r="A24" s="94" t="s">
        <v>370</v>
      </c>
      <c r="B24" s="144" t="s">
        <v>81</v>
      </c>
      <c r="C24" s="133"/>
      <c r="D24" s="133"/>
      <c r="E24" s="116"/>
    </row>
    <row r="25" spans="1:5" s="142" customFormat="1" ht="12" customHeight="1" x14ac:dyDescent="0.2">
      <c r="A25" s="94" t="s">
        <v>3</v>
      </c>
      <c r="B25" s="144" t="s">
        <v>82</v>
      </c>
      <c r="C25" s="133"/>
      <c r="D25" s="133">
        <v>300000</v>
      </c>
      <c r="E25" s="116"/>
    </row>
    <row r="26" spans="1:5" s="142" customFormat="1" ht="12" customHeight="1" thickBot="1" x14ac:dyDescent="0.25">
      <c r="A26" s="96" t="s">
        <v>4</v>
      </c>
      <c r="B26" s="124" t="s">
        <v>83</v>
      </c>
      <c r="C26" s="135"/>
      <c r="D26" s="135"/>
      <c r="E26" s="118"/>
    </row>
    <row r="27" spans="1:5" s="142" customFormat="1" ht="12" customHeight="1" thickBot="1" x14ac:dyDescent="0.25">
      <c r="A27" s="100" t="s">
        <v>5</v>
      </c>
      <c r="B27" s="101" t="s">
        <v>84</v>
      </c>
      <c r="C27" s="138">
        <f>SUM(C28,C31,C32,C33)</f>
        <v>32350000</v>
      </c>
      <c r="D27" s="138">
        <f t="shared" ref="D27:E27" si="0">SUM(D28,D31,D32,D33)</f>
        <v>43725000</v>
      </c>
      <c r="E27" s="138">
        <f t="shared" si="0"/>
        <v>43649562</v>
      </c>
    </row>
    <row r="28" spans="1:5" s="142" customFormat="1" ht="12" customHeight="1" x14ac:dyDescent="0.2">
      <c r="A28" s="95" t="s">
        <v>85</v>
      </c>
      <c r="B28" s="143" t="s">
        <v>86</v>
      </c>
      <c r="C28" s="153">
        <f>+C29+C30</f>
        <v>30100000</v>
      </c>
      <c r="D28" s="153">
        <f>+D29+D30</f>
        <v>41370000</v>
      </c>
      <c r="E28" s="152">
        <f>+E29+E30</f>
        <v>41364789</v>
      </c>
    </row>
    <row r="29" spans="1:5" s="142" customFormat="1" ht="12" customHeight="1" x14ac:dyDescent="0.2">
      <c r="A29" s="94" t="s">
        <v>87</v>
      </c>
      <c r="B29" s="144" t="s">
        <v>88</v>
      </c>
      <c r="C29" s="133">
        <v>6100000</v>
      </c>
      <c r="D29" s="133">
        <v>6810000</v>
      </c>
      <c r="E29" s="116">
        <v>6808278</v>
      </c>
    </row>
    <row r="30" spans="1:5" s="142" customFormat="1" ht="12" customHeight="1" x14ac:dyDescent="0.2">
      <c r="A30" s="94" t="s">
        <v>89</v>
      </c>
      <c r="B30" s="144" t="s">
        <v>90</v>
      </c>
      <c r="C30" s="133">
        <v>24000000</v>
      </c>
      <c r="D30" s="133">
        <v>34560000</v>
      </c>
      <c r="E30" s="116">
        <v>34556511</v>
      </c>
    </row>
    <row r="31" spans="1:5" s="142" customFormat="1" ht="12" customHeight="1" x14ac:dyDescent="0.2">
      <c r="A31" s="94" t="s">
        <v>91</v>
      </c>
      <c r="B31" s="144" t="s">
        <v>92</v>
      </c>
      <c r="C31" s="133">
        <v>2100000</v>
      </c>
      <c r="D31" s="133">
        <v>2205000</v>
      </c>
      <c r="E31" s="116">
        <v>2204778</v>
      </c>
    </row>
    <row r="32" spans="1:5" s="142" customFormat="1" ht="12" customHeight="1" x14ac:dyDescent="0.2">
      <c r="A32" s="94" t="s">
        <v>93</v>
      </c>
      <c r="B32" s="144" t="s">
        <v>94</v>
      </c>
      <c r="C32" s="133">
        <v>150000</v>
      </c>
      <c r="D32" s="133"/>
      <c r="E32" s="116"/>
    </row>
    <row r="33" spans="1:5" s="142" customFormat="1" ht="12" customHeight="1" thickBot="1" x14ac:dyDescent="0.25">
      <c r="A33" s="96" t="s">
        <v>95</v>
      </c>
      <c r="B33" s="124" t="s">
        <v>96</v>
      </c>
      <c r="C33" s="135"/>
      <c r="D33" s="135">
        <v>150000</v>
      </c>
      <c r="E33" s="118">
        <v>79995</v>
      </c>
    </row>
    <row r="34" spans="1:5" s="142" customFormat="1" ht="12" customHeight="1" thickBot="1" x14ac:dyDescent="0.25">
      <c r="A34" s="100" t="s">
        <v>320</v>
      </c>
      <c r="B34" s="101" t="s">
        <v>97</v>
      </c>
      <c r="C34" s="132">
        <f>SUM(C35:C44)</f>
        <v>7197000</v>
      </c>
      <c r="D34" s="132">
        <f>SUM(D35:D44)</f>
        <v>8952215</v>
      </c>
      <c r="E34" s="115">
        <f>SUM(E35:E44)</f>
        <v>8978782</v>
      </c>
    </row>
    <row r="35" spans="1:5" s="142" customFormat="1" ht="12" customHeight="1" x14ac:dyDescent="0.2">
      <c r="A35" s="95" t="s">
        <v>371</v>
      </c>
      <c r="B35" s="143" t="s">
        <v>98</v>
      </c>
      <c r="C35" s="134"/>
      <c r="D35" s="134"/>
      <c r="E35" s="117"/>
    </row>
    <row r="36" spans="1:5" s="142" customFormat="1" ht="12" customHeight="1" x14ac:dyDescent="0.2">
      <c r="A36" s="94" t="s">
        <v>372</v>
      </c>
      <c r="B36" s="144" t="s">
        <v>99</v>
      </c>
      <c r="C36" s="133">
        <v>2477000</v>
      </c>
      <c r="D36" s="133">
        <v>2620000</v>
      </c>
      <c r="E36" s="116">
        <v>2619339</v>
      </c>
    </row>
    <row r="37" spans="1:5" s="142" customFormat="1" ht="12" customHeight="1" x14ac:dyDescent="0.2">
      <c r="A37" s="94" t="s">
        <v>373</v>
      </c>
      <c r="B37" s="144" t="s">
        <v>100</v>
      </c>
      <c r="C37" s="133"/>
      <c r="D37" s="133"/>
      <c r="E37" s="116"/>
    </row>
    <row r="38" spans="1:5" s="142" customFormat="1" ht="12" customHeight="1" x14ac:dyDescent="0.2">
      <c r="A38" s="94" t="s">
        <v>7</v>
      </c>
      <c r="B38" s="144" t="s">
        <v>101</v>
      </c>
      <c r="C38" s="133">
        <v>2000000</v>
      </c>
      <c r="D38" s="133">
        <v>2870000</v>
      </c>
      <c r="E38" s="116">
        <v>2898888</v>
      </c>
    </row>
    <row r="39" spans="1:5" s="142" customFormat="1" ht="12" customHeight="1" x14ac:dyDescent="0.2">
      <c r="A39" s="94" t="s">
        <v>8</v>
      </c>
      <c r="B39" s="144" t="s">
        <v>102</v>
      </c>
      <c r="C39" s="133">
        <v>715000</v>
      </c>
      <c r="D39" s="133">
        <v>920000</v>
      </c>
      <c r="E39" s="116">
        <v>916973</v>
      </c>
    </row>
    <row r="40" spans="1:5" s="142" customFormat="1" ht="12" customHeight="1" x14ac:dyDescent="0.2">
      <c r="A40" s="94" t="s">
        <v>9</v>
      </c>
      <c r="B40" s="144" t="s">
        <v>103</v>
      </c>
      <c r="C40" s="133">
        <v>2005000</v>
      </c>
      <c r="D40" s="133">
        <v>2380000</v>
      </c>
      <c r="E40" s="116">
        <v>2378117</v>
      </c>
    </row>
    <row r="41" spans="1:5" s="142" customFormat="1" ht="12" customHeight="1" x14ac:dyDescent="0.2">
      <c r="A41" s="94" t="s">
        <v>10</v>
      </c>
      <c r="B41" s="144" t="s">
        <v>104</v>
      </c>
      <c r="C41" s="133"/>
      <c r="D41" s="133"/>
      <c r="E41" s="116"/>
    </row>
    <row r="42" spans="1:5" s="142" customFormat="1" ht="12" customHeight="1" x14ac:dyDescent="0.2">
      <c r="A42" s="94" t="s">
        <v>11</v>
      </c>
      <c r="B42" s="144" t="s">
        <v>105</v>
      </c>
      <c r="C42" s="133"/>
      <c r="D42" s="133"/>
      <c r="E42" s="116">
        <v>3250</v>
      </c>
    </row>
    <row r="43" spans="1:5" s="142" customFormat="1" ht="12" customHeight="1" x14ac:dyDescent="0.2">
      <c r="A43" s="94" t="s">
        <v>106</v>
      </c>
      <c r="B43" s="144" t="s">
        <v>417</v>
      </c>
      <c r="C43" s="136"/>
      <c r="D43" s="136"/>
      <c r="E43" s="119"/>
    </row>
    <row r="44" spans="1:5" s="142" customFormat="1" ht="12" customHeight="1" thickBot="1" x14ac:dyDescent="0.25">
      <c r="A44" s="96" t="s">
        <v>108</v>
      </c>
      <c r="B44" s="145" t="s">
        <v>109</v>
      </c>
      <c r="C44" s="137"/>
      <c r="D44" s="137">
        <v>162215</v>
      </c>
      <c r="E44" s="120">
        <v>162215</v>
      </c>
    </row>
    <row r="45" spans="1:5" s="142" customFormat="1" ht="12" customHeight="1" thickBot="1" x14ac:dyDescent="0.25">
      <c r="A45" s="100" t="s">
        <v>321</v>
      </c>
      <c r="B45" s="101" t="s">
        <v>110</v>
      </c>
      <c r="C45" s="132">
        <f>SUM(C46:C50)</f>
        <v>4725000</v>
      </c>
      <c r="D45" s="132">
        <f>SUM(D46:D50)</f>
        <v>4725000</v>
      </c>
      <c r="E45" s="115">
        <f>SUM(E46:E50)</f>
        <v>4784410</v>
      </c>
    </row>
    <row r="46" spans="1:5" s="142" customFormat="1" ht="12" customHeight="1" x14ac:dyDescent="0.2">
      <c r="A46" s="95" t="s">
        <v>374</v>
      </c>
      <c r="B46" s="143" t="s">
        <v>111</v>
      </c>
      <c r="C46" s="155"/>
      <c r="D46" s="155"/>
      <c r="E46" s="121"/>
    </row>
    <row r="47" spans="1:5" s="142" customFormat="1" ht="12" customHeight="1" x14ac:dyDescent="0.2">
      <c r="A47" s="94" t="s">
        <v>375</v>
      </c>
      <c r="B47" s="144" t="s">
        <v>112</v>
      </c>
      <c r="C47" s="136">
        <v>4725000</v>
      </c>
      <c r="D47" s="136">
        <v>4725000</v>
      </c>
      <c r="E47" s="119">
        <v>4784410</v>
      </c>
    </row>
    <row r="48" spans="1:5" s="142" customFormat="1" ht="12" customHeight="1" x14ac:dyDescent="0.2">
      <c r="A48" s="94" t="s">
        <v>113</v>
      </c>
      <c r="B48" s="144" t="s">
        <v>114</v>
      </c>
      <c r="C48" s="136"/>
      <c r="D48" s="136"/>
      <c r="E48" s="119"/>
    </row>
    <row r="49" spans="1:5" s="142" customFormat="1" ht="12" customHeight="1" x14ac:dyDescent="0.2">
      <c r="A49" s="94" t="s">
        <v>115</v>
      </c>
      <c r="B49" s="144" t="s">
        <v>116</v>
      </c>
      <c r="C49" s="136"/>
      <c r="D49" s="136"/>
      <c r="E49" s="119"/>
    </row>
    <row r="50" spans="1:5" s="142" customFormat="1" ht="12" customHeight="1" thickBot="1" x14ac:dyDescent="0.25">
      <c r="A50" s="96" t="s">
        <v>117</v>
      </c>
      <c r="B50" s="145" t="s">
        <v>118</v>
      </c>
      <c r="C50" s="137"/>
      <c r="D50" s="137"/>
      <c r="E50" s="120"/>
    </row>
    <row r="51" spans="1:5" s="142" customFormat="1" ht="17.25" customHeight="1" thickBot="1" x14ac:dyDescent="0.25">
      <c r="A51" s="100" t="s">
        <v>12</v>
      </c>
      <c r="B51" s="101" t="s">
        <v>119</v>
      </c>
      <c r="C51" s="132">
        <f>SUM(C52:C54)</f>
        <v>0</v>
      </c>
      <c r="D51" s="132">
        <f>SUM(D52:D54)</f>
        <v>423363</v>
      </c>
      <c r="E51" s="115">
        <f>SUM(E52:E54)</f>
        <v>421418</v>
      </c>
    </row>
    <row r="52" spans="1:5" s="142" customFormat="1" ht="12" customHeight="1" x14ac:dyDescent="0.2">
      <c r="A52" s="95" t="s">
        <v>376</v>
      </c>
      <c r="B52" s="143" t="s">
        <v>120</v>
      </c>
      <c r="C52" s="134"/>
      <c r="D52" s="134"/>
      <c r="E52" s="117"/>
    </row>
    <row r="53" spans="1:5" s="142" customFormat="1" ht="12" customHeight="1" x14ac:dyDescent="0.2">
      <c r="A53" s="94" t="s">
        <v>377</v>
      </c>
      <c r="B53" s="144" t="s">
        <v>121</v>
      </c>
      <c r="C53" s="133"/>
      <c r="D53" s="133"/>
      <c r="E53" s="116"/>
    </row>
    <row r="54" spans="1:5" s="142" customFormat="1" ht="12" customHeight="1" x14ac:dyDescent="0.2">
      <c r="A54" s="94" t="s">
        <v>122</v>
      </c>
      <c r="B54" s="144" t="s">
        <v>123</v>
      </c>
      <c r="C54" s="133"/>
      <c r="D54" s="133">
        <v>423363</v>
      </c>
      <c r="E54" s="116">
        <v>421418</v>
      </c>
    </row>
    <row r="55" spans="1:5" s="142" customFormat="1" ht="12" customHeight="1" thickBot="1" x14ac:dyDescent="0.25">
      <c r="A55" s="96" t="s">
        <v>124</v>
      </c>
      <c r="B55" s="145" t="s">
        <v>125</v>
      </c>
      <c r="C55" s="135"/>
      <c r="D55" s="135"/>
      <c r="E55" s="118"/>
    </row>
    <row r="56" spans="1:5" s="142" customFormat="1" ht="12" customHeight="1" thickBot="1" x14ac:dyDescent="0.25">
      <c r="A56" s="100" t="s">
        <v>323</v>
      </c>
      <c r="B56" s="122" t="s">
        <v>126</v>
      </c>
      <c r="C56" s="132">
        <f>SUM(C57:C59)</f>
        <v>0</v>
      </c>
      <c r="D56" s="132">
        <f>SUM(D57:D59)</f>
        <v>4423055</v>
      </c>
      <c r="E56" s="115">
        <f>SUM(E57:E59)</f>
        <v>4423055</v>
      </c>
    </row>
    <row r="57" spans="1:5" s="142" customFormat="1" ht="12" customHeight="1" x14ac:dyDescent="0.2">
      <c r="A57" s="95" t="s">
        <v>13</v>
      </c>
      <c r="B57" s="143" t="s">
        <v>127</v>
      </c>
      <c r="C57" s="136"/>
      <c r="D57" s="136"/>
      <c r="E57" s="119"/>
    </row>
    <row r="58" spans="1:5" s="142" customFormat="1" ht="12" customHeight="1" x14ac:dyDescent="0.2">
      <c r="A58" s="94" t="s">
        <v>14</v>
      </c>
      <c r="B58" s="144" t="s">
        <v>128</v>
      </c>
      <c r="C58" s="136"/>
      <c r="D58" s="136"/>
      <c r="E58" s="119"/>
    </row>
    <row r="59" spans="1:5" s="142" customFormat="1" ht="12" customHeight="1" x14ac:dyDescent="0.2">
      <c r="A59" s="94" t="s">
        <v>34</v>
      </c>
      <c r="B59" s="144" t="s">
        <v>129</v>
      </c>
      <c r="C59" s="136"/>
      <c r="D59" s="136">
        <v>4423055</v>
      </c>
      <c r="E59" s="119">
        <v>4423055</v>
      </c>
    </row>
    <row r="60" spans="1:5" s="142" customFormat="1" ht="12" customHeight="1" thickBot="1" x14ac:dyDescent="0.25">
      <c r="A60" s="96" t="s">
        <v>130</v>
      </c>
      <c r="B60" s="145" t="s">
        <v>131</v>
      </c>
      <c r="C60" s="136"/>
      <c r="D60" s="136"/>
      <c r="E60" s="119"/>
    </row>
    <row r="61" spans="1:5" s="142" customFormat="1" ht="12" customHeight="1" thickBot="1" x14ac:dyDescent="0.25">
      <c r="A61" s="100" t="s">
        <v>324</v>
      </c>
      <c r="B61" s="101" t="s">
        <v>132</v>
      </c>
      <c r="C61" s="138">
        <f>+C6+C13+C20+C27+C34+C45+C51+C56</f>
        <v>103259000</v>
      </c>
      <c r="D61" s="138">
        <f>+D6+D13+D20+D27+D34+D45+D51+D56</f>
        <v>152187273</v>
      </c>
      <c r="E61" s="151">
        <f>+E6+E13+E20+E27+E34+E45+E51+E56</f>
        <v>151895629</v>
      </c>
    </row>
    <row r="62" spans="1:5" s="142" customFormat="1" ht="12" customHeight="1" thickBot="1" x14ac:dyDescent="0.25">
      <c r="A62" s="156" t="s">
        <v>133</v>
      </c>
      <c r="B62" s="122" t="s">
        <v>134</v>
      </c>
      <c r="C62" s="132">
        <f>+C63+C64+C65</f>
        <v>0</v>
      </c>
      <c r="D62" s="132">
        <f>+D63+D64+D65</f>
        <v>0</v>
      </c>
      <c r="E62" s="115">
        <f>+E63+E64+E65</f>
        <v>0</v>
      </c>
    </row>
    <row r="63" spans="1:5" s="142" customFormat="1" ht="12" customHeight="1" x14ac:dyDescent="0.2">
      <c r="A63" s="95" t="s">
        <v>135</v>
      </c>
      <c r="B63" s="143" t="s">
        <v>136</v>
      </c>
      <c r="C63" s="136"/>
      <c r="D63" s="136"/>
      <c r="E63" s="119"/>
    </row>
    <row r="64" spans="1:5" s="142" customFormat="1" ht="12" customHeight="1" x14ac:dyDescent="0.2">
      <c r="A64" s="94" t="s">
        <v>137</v>
      </c>
      <c r="B64" s="144" t="s">
        <v>138</v>
      </c>
      <c r="C64" s="136"/>
      <c r="D64" s="136"/>
      <c r="E64" s="119"/>
    </row>
    <row r="65" spans="1:5" s="142" customFormat="1" ht="12" customHeight="1" thickBot="1" x14ac:dyDescent="0.25">
      <c r="A65" s="96" t="s">
        <v>139</v>
      </c>
      <c r="B65" s="80" t="s">
        <v>184</v>
      </c>
      <c r="C65" s="136"/>
      <c r="D65" s="136"/>
      <c r="E65" s="119"/>
    </row>
    <row r="66" spans="1:5" s="142" customFormat="1" ht="12" customHeight="1" thickBot="1" x14ac:dyDescent="0.25">
      <c r="A66" s="156" t="s">
        <v>141</v>
      </c>
      <c r="B66" s="122" t="s">
        <v>142</v>
      </c>
      <c r="C66" s="132">
        <f>+C67+C68+C69+C70</f>
        <v>0</v>
      </c>
      <c r="D66" s="132">
        <f>+D67+D68+D69+D70</f>
        <v>0</v>
      </c>
      <c r="E66" s="115">
        <f>+E67+E68+E69+E70</f>
        <v>0</v>
      </c>
    </row>
    <row r="67" spans="1:5" s="142" customFormat="1" ht="13.5" customHeight="1" x14ac:dyDescent="0.2">
      <c r="A67" s="95" t="s">
        <v>400</v>
      </c>
      <c r="B67" s="143" t="s">
        <v>143</v>
      </c>
      <c r="C67" s="136"/>
      <c r="D67" s="136"/>
      <c r="E67" s="119"/>
    </row>
    <row r="68" spans="1:5" s="142" customFormat="1" ht="12" customHeight="1" x14ac:dyDescent="0.2">
      <c r="A68" s="94" t="s">
        <v>401</v>
      </c>
      <c r="B68" s="144" t="s">
        <v>144</v>
      </c>
      <c r="C68" s="136"/>
      <c r="D68" s="136"/>
      <c r="E68" s="119"/>
    </row>
    <row r="69" spans="1:5" s="142" customFormat="1" ht="12" customHeight="1" x14ac:dyDescent="0.2">
      <c r="A69" s="94" t="s">
        <v>145</v>
      </c>
      <c r="B69" s="144" t="s">
        <v>146</v>
      </c>
      <c r="C69" s="136"/>
      <c r="D69" s="136"/>
      <c r="E69" s="119"/>
    </row>
    <row r="70" spans="1:5" s="142" customFormat="1" ht="12" customHeight="1" thickBot="1" x14ac:dyDescent="0.25">
      <c r="A70" s="96" t="s">
        <v>147</v>
      </c>
      <c r="B70" s="145" t="s">
        <v>148</v>
      </c>
      <c r="C70" s="136"/>
      <c r="D70" s="136"/>
      <c r="E70" s="119"/>
    </row>
    <row r="71" spans="1:5" s="142" customFormat="1" ht="12" customHeight="1" thickBot="1" x14ac:dyDescent="0.25">
      <c r="A71" s="156" t="s">
        <v>149</v>
      </c>
      <c r="B71" s="122" t="s">
        <v>150</v>
      </c>
      <c r="C71" s="132">
        <f>+C72+C73</f>
        <v>8715000</v>
      </c>
      <c r="D71" s="132">
        <f>+D72+D73</f>
        <v>10297000</v>
      </c>
      <c r="E71" s="115">
        <f>+E72+E73</f>
        <v>10297000</v>
      </c>
    </row>
    <row r="72" spans="1:5" s="142" customFormat="1" ht="12" customHeight="1" x14ac:dyDescent="0.2">
      <c r="A72" s="95" t="s">
        <v>151</v>
      </c>
      <c r="B72" s="143" t="s">
        <v>152</v>
      </c>
      <c r="C72" s="136">
        <v>8715000</v>
      </c>
      <c r="D72" s="136">
        <v>10297000</v>
      </c>
      <c r="E72" s="119">
        <v>10297000</v>
      </c>
    </row>
    <row r="73" spans="1:5" s="142" customFormat="1" ht="12" customHeight="1" thickBot="1" x14ac:dyDescent="0.25">
      <c r="A73" s="96" t="s">
        <v>153</v>
      </c>
      <c r="B73" s="145" t="s">
        <v>154</v>
      </c>
      <c r="C73" s="136"/>
      <c r="D73" s="136"/>
      <c r="E73" s="119"/>
    </row>
    <row r="74" spans="1:5" s="142" customFormat="1" ht="12" customHeight="1" thickBot="1" x14ac:dyDescent="0.25">
      <c r="A74" s="156" t="s">
        <v>155</v>
      </c>
      <c r="B74" s="122" t="s">
        <v>156</v>
      </c>
      <c r="C74" s="132">
        <f>+C75+C76+C77</f>
        <v>0</v>
      </c>
      <c r="D74" s="132">
        <f>+D75+D76+D77</f>
        <v>4177029</v>
      </c>
      <c r="E74" s="115">
        <f>+E75+E76+E77</f>
        <v>4177029</v>
      </c>
    </row>
    <row r="75" spans="1:5" s="142" customFormat="1" ht="12" customHeight="1" x14ac:dyDescent="0.2">
      <c r="A75" s="95" t="s">
        <v>157</v>
      </c>
      <c r="B75" s="143" t="s">
        <v>158</v>
      </c>
      <c r="C75" s="136"/>
      <c r="D75" s="136">
        <v>4177029</v>
      </c>
      <c r="E75" s="119">
        <v>4177029</v>
      </c>
    </row>
    <row r="76" spans="1:5" s="142" customFormat="1" ht="12" customHeight="1" x14ac:dyDescent="0.2">
      <c r="A76" s="94" t="s">
        <v>159</v>
      </c>
      <c r="B76" s="144" t="s">
        <v>160</v>
      </c>
      <c r="C76" s="136"/>
      <c r="D76" s="136"/>
      <c r="E76" s="119"/>
    </row>
    <row r="77" spans="1:5" s="142" customFormat="1" ht="12" customHeight="1" thickBot="1" x14ac:dyDescent="0.25">
      <c r="A77" s="96" t="s">
        <v>161</v>
      </c>
      <c r="B77" s="124" t="s">
        <v>162</v>
      </c>
      <c r="C77" s="136"/>
      <c r="D77" s="136"/>
      <c r="E77" s="119"/>
    </row>
    <row r="78" spans="1:5" s="142" customFormat="1" ht="12" customHeight="1" thickBot="1" x14ac:dyDescent="0.25">
      <c r="A78" s="156" t="s">
        <v>163</v>
      </c>
      <c r="B78" s="122" t="s">
        <v>164</v>
      </c>
      <c r="C78" s="132">
        <f>+C79+C80+C81+C82</f>
        <v>0</v>
      </c>
      <c r="D78" s="132">
        <f>+D79+D80+D81+D82</f>
        <v>0</v>
      </c>
      <c r="E78" s="115">
        <f>+E79+E80+E81+E82</f>
        <v>0</v>
      </c>
    </row>
    <row r="79" spans="1:5" s="142" customFormat="1" ht="12" customHeight="1" x14ac:dyDescent="0.2">
      <c r="A79" s="146" t="s">
        <v>165</v>
      </c>
      <c r="B79" s="143" t="s">
        <v>166</v>
      </c>
      <c r="C79" s="136"/>
      <c r="D79" s="136"/>
      <c r="E79" s="119"/>
    </row>
    <row r="80" spans="1:5" s="142" customFormat="1" ht="12" customHeight="1" x14ac:dyDescent="0.2">
      <c r="A80" s="147" t="s">
        <v>167</v>
      </c>
      <c r="B80" s="144" t="s">
        <v>168</v>
      </c>
      <c r="C80" s="136"/>
      <c r="D80" s="136"/>
      <c r="E80" s="119"/>
    </row>
    <row r="81" spans="1:5" s="142" customFormat="1" ht="12" customHeight="1" x14ac:dyDescent="0.2">
      <c r="A81" s="147" t="s">
        <v>169</v>
      </c>
      <c r="B81" s="144" t="s">
        <v>170</v>
      </c>
      <c r="C81" s="136"/>
      <c r="D81" s="136"/>
      <c r="E81" s="119"/>
    </row>
    <row r="82" spans="1:5" s="142" customFormat="1" ht="12" customHeight="1" thickBot="1" x14ac:dyDescent="0.25">
      <c r="A82" s="157" t="s">
        <v>171</v>
      </c>
      <c r="B82" s="124" t="s">
        <v>172</v>
      </c>
      <c r="C82" s="136"/>
      <c r="D82" s="136"/>
      <c r="E82" s="119"/>
    </row>
    <row r="83" spans="1:5" s="142" customFormat="1" ht="12" customHeight="1" thickBot="1" x14ac:dyDescent="0.25">
      <c r="A83" s="156" t="s">
        <v>173</v>
      </c>
      <c r="B83" s="122" t="s">
        <v>174</v>
      </c>
      <c r="C83" s="159"/>
      <c r="D83" s="159"/>
      <c r="E83" s="160"/>
    </row>
    <row r="84" spans="1:5" s="142" customFormat="1" ht="15" customHeight="1" thickBot="1" x14ac:dyDescent="0.25">
      <c r="A84" s="156" t="s">
        <v>175</v>
      </c>
      <c r="B84" s="78" t="s">
        <v>176</v>
      </c>
      <c r="C84" s="138">
        <f>+C62+C66+C71+C74+C78+C83</f>
        <v>8715000</v>
      </c>
      <c r="D84" s="138">
        <f>+D62+D66+D71+D74+D78+D83</f>
        <v>14474029</v>
      </c>
      <c r="E84" s="151">
        <f>+E62+E66+E71+E74+E78+E83</f>
        <v>14474029</v>
      </c>
    </row>
    <row r="85" spans="1:5" s="142" customFormat="1" ht="24.75" customHeight="1" thickBot="1" x14ac:dyDescent="0.25">
      <c r="A85" s="158" t="s">
        <v>177</v>
      </c>
      <c r="B85" s="81" t="s">
        <v>178</v>
      </c>
      <c r="C85" s="138">
        <f>+C61+C84</f>
        <v>111974000</v>
      </c>
      <c r="D85" s="138">
        <f>+D61+D84</f>
        <v>166661302</v>
      </c>
      <c r="E85" s="151">
        <f>+E61+E84</f>
        <v>166369658</v>
      </c>
    </row>
    <row r="86" spans="1:5" s="142" customFormat="1" ht="12" customHeight="1" x14ac:dyDescent="0.2">
      <c r="A86" s="76"/>
      <c r="B86" s="76"/>
      <c r="C86" s="77"/>
      <c r="D86" s="77"/>
      <c r="E86" s="77"/>
    </row>
    <row r="87" spans="1:5" ht="16.5" customHeight="1" x14ac:dyDescent="0.25">
      <c r="A87" s="314" t="s">
        <v>345</v>
      </c>
      <c r="B87" s="314"/>
      <c r="C87" s="314"/>
      <c r="D87" s="314"/>
      <c r="E87" s="314"/>
    </row>
    <row r="88" spans="1:5" s="148" customFormat="1" ht="16.5" customHeight="1" thickBot="1" x14ac:dyDescent="0.3">
      <c r="A88" s="29" t="s">
        <v>403</v>
      </c>
      <c r="B88" s="29"/>
      <c r="C88" s="109"/>
      <c r="D88" s="109"/>
      <c r="E88" s="109" t="s">
        <v>420</v>
      </c>
    </row>
    <row r="89" spans="1:5" s="148" customFormat="1" ht="16.5" customHeight="1" x14ac:dyDescent="0.25">
      <c r="A89" s="315" t="s">
        <v>366</v>
      </c>
      <c r="B89" s="317" t="s">
        <v>54</v>
      </c>
      <c r="C89" s="319" t="str">
        <f>+C3</f>
        <v>2016. évi</v>
      </c>
      <c r="D89" s="319"/>
      <c r="E89" s="320"/>
    </row>
    <row r="90" spans="1:5" ht="38.1" customHeight="1" thickBot="1" x14ac:dyDescent="0.3">
      <c r="A90" s="316"/>
      <c r="B90" s="318"/>
      <c r="C90" s="30" t="s">
        <v>55</v>
      </c>
      <c r="D90" s="30" t="s">
        <v>56</v>
      </c>
      <c r="E90" s="31" t="s">
        <v>57</v>
      </c>
    </row>
    <row r="91" spans="1:5" s="141" customFormat="1" ht="12" customHeight="1" thickBot="1" x14ac:dyDescent="0.25">
      <c r="A91" s="105" t="s">
        <v>179</v>
      </c>
      <c r="B91" s="106" t="s">
        <v>180</v>
      </c>
      <c r="C91" s="106" t="s">
        <v>181</v>
      </c>
      <c r="D91" s="106" t="s">
        <v>182</v>
      </c>
      <c r="E91" s="107" t="s">
        <v>183</v>
      </c>
    </row>
    <row r="92" spans="1:5" ht="12" customHeight="1" thickBot="1" x14ac:dyDescent="0.3">
      <c r="A92" s="102" t="s">
        <v>316</v>
      </c>
      <c r="B92" s="104" t="s">
        <v>185</v>
      </c>
      <c r="C92" s="131">
        <f>SUM(C93:C97)</f>
        <v>101437000</v>
      </c>
      <c r="D92" s="131">
        <f>SUM(D93:D97)</f>
        <v>115063133</v>
      </c>
      <c r="E92" s="86">
        <f>SUM(E93:E97)</f>
        <v>109191049</v>
      </c>
    </row>
    <row r="93" spans="1:5" ht="12" customHeight="1" x14ac:dyDescent="0.25">
      <c r="A93" s="97" t="s">
        <v>378</v>
      </c>
      <c r="B93" s="90" t="s">
        <v>346</v>
      </c>
      <c r="C93" s="37">
        <v>18686000</v>
      </c>
      <c r="D93" s="37">
        <v>18189000</v>
      </c>
      <c r="E93" s="85">
        <v>17999382</v>
      </c>
    </row>
    <row r="94" spans="1:5" ht="12" customHeight="1" x14ac:dyDescent="0.25">
      <c r="A94" s="94" t="s">
        <v>379</v>
      </c>
      <c r="B94" s="88" t="s">
        <v>15</v>
      </c>
      <c r="C94" s="133">
        <v>4447000</v>
      </c>
      <c r="D94" s="133">
        <v>4093000</v>
      </c>
      <c r="E94" s="116">
        <v>4092419</v>
      </c>
    </row>
    <row r="95" spans="1:5" ht="12" customHeight="1" x14ac:dyDescent="0.25">
      <c r="A95" s="94" t="s">
        <v>380</v>
      </c>
      <c r="B95" s="88" t="s">
        <v>398</v>
      </c>
      <c r="C95" s="135">
        <v>29454000</v>
      </c>
      <c r="D95" s="135">
        <v>31009895</v>
      </c>
      <c r="E95" s="118">
        <v>27682323</v>
      </c>
    </row>
    <row r="96" spans="1:5" ht="12" customHeight="1" x14ac:dyDescent="0.25">
      <c r="A96" s="94" t="s">
        <v>381</v>
      </c>
      <c r="B96" s="91" t="s">
        <v>16</v>
      </c>
      <c r="C96" s="135">
        <v>2330000</v>
      </c>
      <c r="D96" s="135">
        <v>4320600</v>
      </c>
      <c r="E96" s="118">
        <v>4319800</v>
      </c>
    </row>
    <row r="97" spans="1:5" ht="12" customHeight="1" x14ac:dyDescent="0.25">
      <c r="A97" s="94" t="s">
        <v>389</v>
      </c>
      <c r="B97" s="99" t="s">
        <v>17</v>
      </c>
      <c r="C97" s="135">
        <f>SUM(C98:C107)</f>
        <v>46520000</v>
      </c>
      <c r="D97" s="135">
        <f t="shared" ref="D97:E97" si="1">SUM(D98:D107)</f>
        <v>57450638</v>
      </c>
      <c r="E97" s="135">
        <f t="shared" si="1"/>
        <v>55097125</v>
      </c>
    </row>
    <row r="98" spans="1:5" ht="12" customHeight="1" x14ac:dyDescent="0.25">
      <c r="A98" s="94" t="s">
        <v>382</v>
      </c>
      <c r="B98" s="88" t="s">
        <v>186</v>
      </c>
      <c r="C98" s="135"/>
      <c r="D98" s="135">
        <v>267523</v>
      </c>
      <c r="E98" s="118">
        <v>266501</v>
      </c>
    </row>
    <row r="99" spans="1:5" ht="12" customHeight="1" x14ac:dyDescent="0.25">
      <c r="A99" s="94" t="s">
        <v>383</v>
      </c>
      <c r="B99" s="111" t="s">
        <v>187</v>
      </c>
      <c r="C99" s="135"/>
      <c r="D99" s="135"/>
      <c r="E99" s="118"/>
    </row>
    <row r="100" spans="1:5" ht="12" customHeight="1" x14ac:dyDescent="0.25">
      <c r="A100" s="94" t="s">
        <v>390</v>
      </c>
      <c r="B100" s="112" t="s">
        <v>188</v>
      </c>
      <c r="C100" s="135"/>
      <c r="D100" s="135"/>
      <c r="E100" s="118"/>
    </row>
    <row r="101" spans="1:5" ht="12" customHeight="1" x14ac:dyDescent="0.25">
      <c r="A101" s="94" t="s">
        <v>391</v>
      </c>
      <c r="B101" s="112" t="s">
        <v>189</v>
      </c>
      <c r="C101" s="135"/>
      <c r="D101" s="135"/>
      <c r="E101" s="118"/>
    </row>
    <row r="102" spans="1:5" ht="12" customHeight="1" x14ac:dyDescent="0.25">
      <c r="A102" s="94" t="s">
        <v>392</v>
      </c>
      <c r="B102" s="111" t="s">
        <v>190</v>
      </c>
      <c r="C102" s="135">
        <v>44790000</v>
      </c>
      <c r="D102" s="135">
        <v>44862015</v>
      </c>
      <c r="E102" s="118">
        <v>42614280</v>
      </c>
    </row>
    <row r="103" spans="1:5" ht="14.25" customHeight="1" x14ac:dyDescent="0.25">
      <c r="A103" s="94" t="s">
        <v>393</v>
      </c>
      <c r="B103" s="111" t="s">
        <v>191</v>
      </c>
      <c r="C103" s="135"/>
      <c r="D103" s="135"/>
      <c r="E103" s="118"/>
    </row>
    <row r="104" spans="1:5" ht="23.25" customHeight="1" x14ac:dyDescent="0.25">
      <c r="A104" s="94" t="s">
        <v>395</v>
      </c>
      <c r="B104" s="112" t="s">
        <v>192</v>
      </c>
      <c r="C104" s="135"/>
      <c r="D104" s="135"/>
      <c r="E104" s="118"/>
    </row>
    <row r="105" spans="1:5" ht="12" customHeight="1" x14ac:dyDescent="0.25">
      <c r="A105" s="93" t="s">
        <v>18</v>
      </c>
      <c r="B105" s="113" t="s">
        <v>193</v>
      </c>
      <c r="C105" s="135"/>
      <c r="D105" s="135"/>
      <c r="E105" s="118"/>
    </row>
    <row r="106" spans="1:5" ht="12" customHeight="1" x14ac:dyDescent="0.25">
      <c r="A106" s="94" t="s">
        <v>194</v>
      </c>
      <c r="B106" s="113" t="s">
        <v>195</v>
      </c>
      <c r="C106" s="135"/>
      <c r="D106" s="135"/>
      <c r="E106" s="118"/>
    </row>
    <row r="107" spans="1:5" ht="12" customHeight="1" thickBot="1" x14ac:dyDescent="0.3">
      <c r="A107" s="98" t="s">
        <v>196</v>
      </c>
      <c r="B107" s="114" t="s">
        <v>197</v>
      </c>
      <c r="C107" s="38">
        <v>1730000</v>
      </c>
      <c r="D107" s="38">
        <v>12321100</v>
      </c>
      <c r="E107" s="79">
        <v>12216344</v>
      </c>
    </row>
    <row r="108" spans="1:5" ht="12" customHeight="1" thickBot="1" x14ac:dyDescent="0.3">
      <c r="A108" s="100" t="s">
        <v>317</v>
      </c>
      <c r="B108" s="103" t="s">
        <v>198</v>
      </c>
      <c r="C108" s="132">
        <f>SUM(C109:C114)</f>
        <v>7538000</v>
      </c>
      <c r="D108" s="132">
        <f t="shared" ref="D108:E108" si="2">SUM(D109:D114)</f>
        <v>25345000</v>
      </c>
      <c r="E108" s="132">
        <f t="shared" si="2"/>
        <v>18212622</v>
      </c>
    </row>
    <row r="109" spans="1:5" ht="12" customHeight="1" x14ac:dyDescent="0.25">
      <c r="A109" s="95" t="s">
        <v>384</v>
      </c>
      <c r="B109" s="88" t="s">
        <v>33</v>
      </c>
      <c r="C109" s="134">
        <v>6038000</v>
      </c>
      <c r="D109" s="134">
        <v>6795300</v>
      </c>
      <c r="E109" s="117">
        <v>300000</v>
      </c>
    </row>
    <row r="110" spans="1:5" ht="12" customHeight="1" x14ac:dyDescent="0.25">
      <c r="A110" s="95" t="s">
        <v>385</v>
      </c>
      <c r="B110" s="92" t="s">
        <v>199</v>
      </c>
      <c r="C110" s="134"/>
      <c r="D110" s="134"/>
      <c r="E110" s="117"/>
    </row>
    <row r="111" spans="1:5" x14ac:dyDescent="0.25">
      <c r="A111" s="95" t="s">
        <v>386</v>
      </c>
      <c r="B111" s="92" t="s">
        <v>19</v>
      </c>
      <c r="C111" s="133">
        <v>1500000</v>
      </c>
      <c r="D111" s="133">
        <v>18549700</v>
      </c>
      <c r="E111" s="116">
        <v>17912622</v>
      </c>
    </row>
    <row r="112" spans="1:5" ht="12" customHeight="1" x14ac:dyDescent="0.25">
      <c r="A112" s="95" t="s">
        <v>387</v>
      </c>
      <c r="B112" s="92" t="s">
        <v>200</v>
      </c>
      <c r="C112" s="133"/>
      <c r="D112" s="133"/>
      <c r="E112" s="116"/>
    </row>
    <row r="113" spans="1:5" ht="12" customHeight="1" x14ac:dyDescent="0.25">
      <c r="A113" s="95" t="s">
        <v>388</v>
      </c>
      <c r="B113" s="124" t="s">
        <v>35</v>
      </c>
      <c r="C113" s="133"/>
      <c r="D113" s="133"/>
      <c r="E113" s="116"/>
    </row>
    <row r="114" spans="1:5" ht="21.75" customHeight="1" x14ac:dyDescent="0.25">
      <c r="A114" s="95" t="s">
        <v>394</v>
      </c>
      <c r="B114" s="123" t="s">
        <v>201</v>
      </c>
      <c r="C114" s="133"/>
      <c r="D114" s="133"/>
      <c r="E114" s="116"/>
    </row>
    <row r="115" spans="1:5" ht="24" customHeight="1" x14ac:dyDescent="0.25">
      <c r="A115" s="95" t="s">
        <v>396</v>
      </c>
      <c r="B115" s="139" t="s">
        <v>202</v>
      </c>
      <c r="C115" s="133"/>
      <c r="D115" s="133"/>
      <c r="E115" s="116"/>
    </row>
    <row r="116" spans="1:5" ht="12" customHeight="1" x14ac:dyDescent="0.25">
      <c r="A116" s="95" t="s">
        <v>20</v>
      </c>
      <c r="B116" s="112" t="s">
        <v>189</v>
      </c>
      <c r="C116" s="133"/>
      <c r="D116" s="133"/>
      <c r="E116" s="116"/>
    </row>
    <row r="117" spans="1:5" ht="12" customHeight="1" x14ac:dyDescent="0.25">
      <c r="A117" s="95" t="s">
        <v>21</v>
      </c>
      <c r="B117" s="112" t="s">
        <v>203</v>
      </c>
      <c r="C117" s="133"/>
      <c r="D117" s="133"/>
      <c r="E117" s="116"/>
    </row>
    <row r="118" spans="1:5" ht="12" customHeight="1" x14ac:dyDescent="0.25">
      <c r="A118" s="95" t="s">
        <v>22</v>
      </c>
      <c r="B118" s="112" t="s">
        <v>204</v>
      </c>
      <c r="C118" s="133"/>
      <c r="D118" s="133"/>
      <c r="E118" s="116"/>
    </row>
    <row r="119" spans="1:5" s="161" customFormat="1" ht="12" customHeight="1" x14ac:dyDescent="0.2">
      <c r="A119" s="95" t="s">
        <v>205</v>
      </c>
      <c r="B119" s="112" t="s">
        <v>192</v>
      </c>
      <c r="C119" s="133"/>
      <c r="D119" s="133"/>
      <c r="E119" s="116"/>
    </row>
    <row r="120" spans="1:5" ht="12" customHeight="1" x14ac:dyDescent="0.25">
      <c r="A120" s="95" t="s">
        <v>206</v>
      </c>
      <c r="B120" s="112" t="s">
        <v>207</v>
      </c>
      <c r="C120" s="133"/>
      <c r="D120" s="133"/>
      <c r="E120" s="116"/>
    </row>
    <row r="121" spans="1:5" ht="12" customHeight="1" thickBot="1" x14ac:dyDescent="0.3">
      <c r="A121" s="93" t="s">
        <v>208</v>
      </c>
      <c r="B121" s="112" t="s">
        <v>209</v>
      </c>
      <c r="C121" s="135"/>
      <c r="D121" s="135"/>
      <c r="E121" s="118"/>
    </row>
    <row r="122" spans="1:5" ht="12" customHeight="1" thickBot="1" x14ac:dyDescent="0.3">
      <c r="A122" s="100" t="s">
        <v>318</v>
      </c>
      <c r="B122" s="108" t="s">
        <v>210</v>
      </c>
      <c r="C122" s="132">
        <v>1416000</v>
      </c>
      <c r="D122" s="132">
        <v>21976483</v>
      </c>
      <c r="E122" s="115">
        <f>+E123+E124</f>
        <v>0</v>
      </c>
    </row>
    <row r="123" spans="1:5" ht="12" customHeight="1" x14ac:dyDescent="0.25">
      <c r="A123" s="95" t="s">
        <v>367</v>
      </c>
      <c r="B123" s="89" t="s">
        <v>353</v>
      </c>
      <c r="C123" s="134">
        <v>1416000</v>
      </c>
      <c r="D123" s="134">
        <v>21976483</v>
      </c>
      <c r="E123" s="117"/>
    </row>
    <row r="124" spans="1:5" ht="12" customHeight="1" thickBot="1" x14ac:dyDescent="0.3">
      <c r="A124" s="96" t="s">
        <v>368</v>
      </c>
      <c r="B124" s="92" t="s">
        <v>354</v>
      </c>
      <c r="C124" s="135"/>
      <c r="D124" s="135"/>
      <c r="E124" s="118"/>
    </row>
    <row r="125" spans="1:5" ht="12" customHeight="1" thickBot="1" x14ac:dyDescent="0.3">
      <c r="A125" s="100" t="s">
        <v>319</v>
      </c>
      <c r="B125" s="108" t="s">
        <v>211</v>
      </c>
      <c r="C125" s="132">
        <f>+C92+C108+C122</f>
        <v>110391000</v>
      </c>
      <c r="D125" s="132">
        <f>+D92+D108+D122</f>
        <v>162384616</v>
      </c>
      <c r="E125" s="115">
        <f>+E92+E108+E122</f>
        <v>127403671</v>
      </c>
    </row>
    <row r="126" spans="1:5" ht="12" customHeight="1" thickBot="1" x14ac:dyDescent="0.3">
      <c r="A126" s="100" t="s">
        <v>320</v>
      </c>
      <c r="B126" s="108" t="s">
        <v>212</v>
      </c>
      <c r="C126" s="132">
        <f>+C127+C128+C129</f>
        <v>0</v>
      </c>
      <c r="D126" s="132">
        <f>+D127+D128+D129</f>
        <v>0</v>
      </c>
      <c r="E126" s="115">
        <f>+E127+E128+E129</f>
        <v>0</v>
      </c>
    </row>
    <row r="127" spans="1:5" ht="12" customHeight="1" x14ac:dyDescent="0.25">
      <c r="A127" s="95" t="s">
        <v>371</v>
      </c>
      <c r="B127" s="89" t="s">
        <v>213</v>
      </c>
      <c r="C127" s="133"/>
      <c r="D127" s="133"/>
      <c r="E127" s="116"/>
    </row>
    <row r="128" spans="1:5" ht="12" customHeight="1" x14ac:dyDescent="0.25">
      <c r="A128" s="95" t="s">
        <v>372</v>
      </c>
      <c r="B128" s="89" t="s">
        <v>214</v>
      </c>
      <c r="C128" s="133"/>
      <c r="D128" s="133"/>
      <c r="E128" s="116"/>
    </row>
    <row r="129" spans="1:9" ht="12" customHeight="1" thickBot="1" x14ac:dyDescent="0.3">
      <c r="A129" s="93" t="s">
        <v>373</v>
      </c>
      <c r="B129" s="87" t="s">
        <v>215</v>
      </c>
      <c r="C129" s="133"/>
      <c r="D129" s="133"/>
      <c r="E129" s="116"/>
    </row>
    <row r="130" spans="1:9" ht="12" customHeight="1" thickBot="1" x14ac:dyDescent="0.3">
      <c r="A130" s="100" t="s">
        <v>321</v>
      </c>
      <c r="B130" s="108" t="s">
        <v>216</v>
      </c>
      <c r="C130" s="132">
        <f>+C131+C132+C134+C133</f>
        <v>0</v>
      </c>
      <c r="D130" s="132">
        <f>+D131+D132+D134+D133</f>
        <v>0</v>
      </c>
      <c r="E130" s="115">
        <f>+E131+E132+E134+E133</f>
        <v>0</v>
      </c>
    </row>
    <row r="131" spans="1:9" ht="12" customHeight="1" x14ac:dyDescent="0.25">
      <c r="A131" s="95" t="s">
        <v>374</v>
      </c>
      <c r="B131" s="89" t="s">
        <v>217</v>
      </c>
      <c r="C131" s="133"/>
      <c r="D131" s="133"/>
      <c r="E131" s="116"/>
    </row>
    <row r="132" spans="1:9" ht="12" customHeight="1" x14ac:dyDescent="0.25">
      <c r="A132" s="95" t="s">
        <v>375</v>
      </c>
      <c r="B132" s="89" t="s">
        <v>218</v>
      </c>
      <c r="C132" s="133"/>
      <c r="D132" s="133"/>
      <c r="E132" s="116"/>
    </row>
    <row r="133" spans="1:9" ht="12" customHeight="1" x14ac:dyDescent="0.25">
      <c r="A133" s="95" t="s">
        <v>113</v>
      </c>
      <c r="B133" s="89" t="s">
        <v>219</v>
      </c>
      <c r="C133" s="133"/>
      <c r="D133" s="133"/>
      <c r="E133" s="116"/>
    </row>
    <row r="134" spans="1:9" ht="12" customHeight="1" thickBot="1" x14ac:dyDescent="0.3">
      <c r="A134" s="93" t="s">
        <v>115</v>
      </c>
      <c r="B134" s="87" t="s">
        <v>220</v>
      </c>
      <c r="C134" s="133"/>
      <c r="D134" s="133"/>
      <c r="E134" s="116"/>
    </row>
    <row r="135" spans="1:9" ht="12" customHeight="1" thickBot="1" x14ac:dyDescent="0.3">
      <c r="A135" s="100" t="s">
        <v>322</v>
      </c>
      <c r="B135" s="108" t="s">
        <v>221</v>
      </c>
      <c r="C135" s="138">
        <f>+C136+C137+C138+C139</f>
        <v>1583000</v>
      </c>
      <c r="D135" s="138">
        <f>+D136+D137+D138+D139</f>
        <v>4276686</v>
      </c>
      <c r="E135" s="151">
        <f>+E136+E137+E138+E139</f>
        <v>4276686</v>
      </c>
    </row>
    <row r="136" spans="1:9" ht="12" customHeight="1" x14ac:dyDescent="0.25">
      <c r="A136" s="95" t="s">
        <v>376</v>
      </c>
      <c r="B136" s="89" t="s">
        <v>222</v>
      </c>
      <c r="C136" s="133"/>
      <c r="D136" s="133"/>
      <c r="E136" s="116"/>
    </row>
    <row r="137" spans="1:9" ht="12" customHeight="1" x14ac:dyDescent="0.25">
      <c r="A137" s="95" t="s">
        <v>377</v>
      </c>
      <c r="B137" s="89" t="s">
        <v>223</v>
      </c>
      <c r="C137" s="133">
        <v>1583000</v>
      </c>
      <c r="D137" s="133">
        <v>4276686</v>
      </c>
      <c r="E137" s="116">
        <v>4276686</v>
      </c>
    </row>
    <row r="138" spans="1:9" ht="12" customHeight="1" x14ac:dyDescent="0.25">
      <c r="A138" s="95" t="s">
        <v>122</v>
      </c>
      <c r="B138" s="89" t="s">
        <v>224</v>
      </c>
      <c r="C138" s="133"/>
      <c r="D138" s="133"/>
      <c r="E138" s="116"/>
    </row>
    <row r="139" spans="1:9" ht="12" customHeight="1" thickBot="1" x14ac:dyDescent="0.3">
      <c r="A139" s="93" t="s">
        <v>124</v>
      </c>
      <c r="B139" s="87" t="s">
        <v>225</v>
      </c>
      <c r="C139" s="133"/>
      <c r="D139" s="133"/>
      <c r="E139" s="116"/>
    </row>
    <row r="140" spans="1:9" ht="15" customHeight="1" thickBot="1" x14ac:dyDescent="0.3">
      <c r="A140" s="100" t="s">
        <v>323</v>
      </c>
      <c r="B140" s="108" t="s">
        <v>226</v>
      </c>
      <c r="C140" s="39">
        <f>+C141+C142+C143+C144</f>
        <v>0</v>
      </c>
      <c r="D140" s="39">
        <f>+D141+D142+D143+D144</f>
        <v>0</v>
      </c>
      <c r="E140" s="84">
        <f>+E141+E142+E143+E144</f>
        <v>0</v>
      </c>
      <c r="F140" s="149"/>
      <c r="G140" s="150"/>
      <c r="H140" s="150"/>
      <c r="I140" s="150"/>
    </row>
    <row r="141" spans="1:9" s="142" customFormat="1" ht="12.95" customHeight="1" x14ac:dyDescent="0.2">
      <c r="A141" s="95" t="s">
        <v>13</v>
      </c>
      <c r="B141" s="89" t="s">
        <v>227</v>
      </c>
      <c r="C141" s="133"/>
      <c r="D141" s="133"/>
      <c r="E141" s="116"/>
    </row>
    <row r="142" spans="1:9" ht="12.75" customHeight="1" x14ac:dyDescent="0.25">
      <c r="A142" s="95" t="s">
        <v>14</v>
      </c>
      <c r="B142" s="89" t="s">
        <v>228</v>
      </c>
      <c r="C142" s="133"/>
      <c r="D142" s="133"/>
      <c r="E142" s="116"/>
    </row>
    <row r="143" spans="1:9" ht="12.75" customHeight="1" x14ac:dyDescent="0.25">
      <c r="A143" s="95" t="s">
        <v>34</v>
      </c>
      <c r="B143" s="89" t="s">
        <v>229</v>
      </c>
      <c r="C143" s="133"/>
      <c r="D143" s="133"/>
      <c r="E143" s="116"/>
    </row>
    <row r="144" spans="1:9" ht="12.75" customHeight="1" thickBot="1" x14ac:dyDescent="0.3">
      <c r="A144" s="95" t="s">
        <v>130</v>
      </c>
      <c r="B144" s="89" t="s">
        <v>230</v>
      </c>
      <c r="C144" s="133"/>
      <c r="D144" s="133"/>
      <c r="E144" s="116"/>
    </row>
    <row r="145" spans="1:5" ht="16.5" thickBot="1" x14ac:dyDescent="0.3">
      <c r="A145" s="100" t="s">
        <v>324</v>
      </c>
      <c r="B145" s="108" t="s">
        <v>231</v>
      </c>
      <c r="C145" s="82">
        <f>+C126+C130+C135+C140</f>
        <v>1583000</v>
      </c>
      <c r="D145" s="82">
        <f>+D126+D130+D135+D140</f>
        <v>4276686</v>
      </c>
      <c r="E145" s="83">
        <f>+E126+E130+E135+E140</f>
        <v>4276686</v>
      </c>
    </row>
    <row r="146" spans="1:5" ht="16.5" thickBot="1" x14ac:dyDescent="0.3">
      <c r="A146" s="125" t="s">
        <v>325</v>
      </c>
      <c r="B146" s="128" t="s">
        <v>232</v>
      </c>
      <c r="C146" s="82">
        <f>+C125+C145</f>
        <v>111974000</v>
      </c>
      <c r="D146" s="82">
        <f>+D125+D145</f>
        <v>166661302</v>
      </c>
      <c r="E146" s="83">
        <f>+E125+E145</f>
        <v>131680357</v>
      </c>
    </row>
    <row r="148" spans="1:5" ht="18.75" customHeight="1" x14ac:dyDescent="0.25">
      <c r="A148" s="313" t="s">
        <v>233</v>
      </c>
      <c r="B148" s="313"/>
      <c r="C148" s="313"/>
      <c r="D148" s="313"/>
      <c r="E148" s="313"/>
    </row>
    <row r="149" spans="1:5" ht="13.5" customHeight="1" thickBot="1" x14ac:dyDescent="0.3">
      <c r="A149" s="110" t="s">
        <v>404</v>
      </c>
      <c r="B149" s="110"/>
      <c r="C149" s="140"/>
      <c r="E149" s="127" t="s">
        <v>420</v>
      </c>
    </row>
    <row r="150" spans="1:5" ht="21.75" thickBot="1" x14ac:dyDescent="0.3">
      <c r="A150" s="100">
        <v>1</v>
      </c>
      <c r="B150" s="103" t="s">
        <v>234</v>
      </c>
      <c r="C150" s="126">
        <f>+C61-C125</f>
        <v>-7132000</v>
      </c>
      <c r="D150" s="126">
        <f>+D61-D125</f>
        <v>-10197343</v>
      </c>
      <c r="E150" s="126">
        <f>+E61-E125</f>
        <v>24491958</v>
      </c>
    </row>
    <row r="151" spans="1:5" ht="21.75" thickBot="1" x14ac:dyDescent="0.3">
      <c r="A151" s="100" t="s">
        <v>317</v>
      </c>
      <c r="B151" s="103" t="s">
        <v>235</v>
      </c>
      <c r="C151" s="126">
        <f>+C84-C145</f>
        <v>7132000</v>
      </c>
      <c r="D151" s="126">
        <f>+D84-D145</f>
        <v>10197343</v>
      </c>
      <c r="E151" s="126">
        <f>+E84-E145</f>
        <v>10197343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</sheetData>
  <mergeCells count="9">
    <mergeCell ref="A148:E148"/>
    <mergeCell ref="A1:E1"/>
    <mergeCell ref="A87:E87"/>
    <mergeCell ref="A89:A90"/>
    <mergeCell ref="B89:B90"/>
    <mergeCell ref="C89:E89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Község Önkormányzat
2016. ÉVI ZÁRSZÁMADÁSÁNAK PÉNZÜGYI MÉRLEGE&amp;10
&amp;R&amp;"Times New Roman CE,Félkövér dőlt"&amp;11 1.1. melléklet a ....../2017. (......) önkormányzati rendelethez</oddHeader>
  </headerFooter>
  <rowBreaks count="1" manualBreakCount="1">
    <brk id="86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49"/>
  <sheetViews>
    <sheetView view="pageLayout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248" customWidth="1"/>
    <col min="2" max="2" width="65.33203125" style="249" customWidth="1"/>
    <col min="3" max="5" width="17" style="250" customWidth="1"/>
    <col min="6" max="16384" width="9.33203125" style="22"/>
  </cols>
  <sheetData>
    <row r="1" spans="1:5" s="228" customFormat="1" ht="16.5" customHeight="1" thickBot="1" x14ac:dyDescent="0.25">
      <c r="A1" s="227"/>
      <c r="B1" s="229"/>
      <c r="C1" s="270"/>
      <c r="D1" s="239"/>
      <c r="E1" s="270" t="e">
        <f>+CONCATENATE("5.3. melléklet a ……/",LEFT(#REF!,4)+2,". (……) önkormányzati rendelethez")</f>
        <v>#REF!</v>
      </c>
    </row>
    <row r="2" spans="1:5" s="271" customFormat="1" ht="15.75" customHeight="1" x14ac:dyDescent="0.2">
      <c r="A2" s="251" t="s">
        <v>359</v>
      </c>
      <c r="B2" s="334" t="s">
        <v>30</v>
      </c>
      <c r="C2" s="335"/>
      <c r="D2" s="336"/>
      <c r="E2" s="244" t="s">
        <v>349</v>
      </c>
    </row>
    <row r="3" spans="1:5" s="271" customFormat="1" ht="24.75" thickBot="1" x14ac:dyDescent="0.25">
      <c r="A3" s="269" t="s">
        <v>272</v>
      </c>
      <c r="B3" s="337" t="s">
        <v>285</v>
      </c>
      <c r="C3" s="338"/>
      <c r="D3" s="339"/>
      <c r="E3" s="223" t="s">
        <v>356</v>
      </c>
    </row>
    <row r="4" spans="1:5" s="272" customFormat="1" ht="15.95" customHeight="1" thickBot="1" x14ac:dyDescent="0.3">
      <c r="A4" s="230"/>
      <c r="B4" s="230"/>
      <c r="C4" s="231"/>
      <c r="D4" s="231"/>
      <c r="E4" s="231" t="s">
        <v>426</v>
      </c>
    </row>
    <row r="5" spans="1:5" ht="24.75" thickBot="1" x14ac:dyDescent="0.25">
      <c r="A5" s="74" t="s">
        <v>28</v>
      </c>
      <c r="B5" s="75" t="s">
        <v>350</v>
      </c>
      <c r="C5" s="36" t="s">
        <v>55</v>
      </c>
      <c r="D5" s="36" t="s">
        <v>56</v>
      </c>
      <c r="E5" s="232" t="s">
        <v>57</v>
      </c>
    </row>
    <row r="6" spans="1:5" s="273" customFormat="1" ht="12.95" customHeight="1" thickBot="1" x14ac:dyDescent="0.25">
      <c r="A6" s="225" t="s">
        <v>179</v>
      </c>
      <c r="B6" s="226" t="s">
        <v>180</v>
      </c>
      <c r="C6" s="226" t="s">
        <v>181</v>
      </c>
      <c r="D6" s="48" t="s">
        <v>182</v>
      </c>
      <c r="E6" s="46" t="s">
        <v>183</v>
      </c>
    </row>
    <row r="7" spans="1:5" s="273" customFormat="1" ht="15.95" customHeight="1" thickBot="1" x14ac:dyDescent="0.25">
      <c r="A7" s="331" t="s">
        <v>351</v>
      </c>
      <c r="B7" s="332"/>
      <c r="C7" s="332"/>
      <c r="D7" s="332"/>
      <c r="E7" s="333"/>
    </row>
    <row r="8" spans="1:5" s="273" customFormat="1" ht="12" customHeight="1" thickBot="1" x14ac:dyDescent="0.25">
      <c r="A8" s="105" t="s">
        <v>316</v>
      </c>
      <c r="B8" s="101" t="s">
        <v>63</v>
      </c>
      <c r="C8" s="132">
        <f>SUM(C9:C14)</f>
        <v>0</v>
      </c>
      <c r="D8" s="132">
        <f>SUM(D9:D14)</f>
        <v>0</v>
      </c>
      <c r="E8" s="115">
        <f>SUM(E9:E14)</f>
        <v>0</v>
      </c>
    </row>
    <row r="9" spans="1:5" s="247" customFormat="1" ht="12" customHeight="1" x14ac:dyDescent="0.2">
      <c r="A9" s="257" t="s">
        <v>378</v>
      </c>
      <c r="B9" s="143" t="s">
        <v>64</v>
      </c>
      <c r="C9" s="134"/>
      <c r="D9" s="134"/>
      <c r="E9" s="117"/>
    </row>
    <row r="10" spans="1:5" s="274" customFormat="1" ht="12" customHeight="1" x14ac:dyDescent="0.2">
      <c r="A10" s="258" t="s">
        <v>379</v>
      </c>
      <c r="B10" s="144" t="s">
        <v>65</v>
      </c>
      <c r="C10" s="133"/>
      <c r="D10" s="133"/>
      <c r="E10" s="116"/>
    </row>
    <row r="11" spans="1:5" s="274" customFormat="1" ht="12" customHeight="1" x14ac:dyDescent="0.2">
      <c r="A11" s="258" t="s">
        <v>380</v>
      </c>
      <c r="B11" s="144" t="s">
        <v>66</v>
      </c>
      <c r="C11" s="133"/>
      <c r="D11" s="133"/>
      <c r="E11" s="116"/>
    </row>
    <row r="12" spans="1:5" s="274" customFormat="1" ht="12" customHeight="1" x14ac:dyDescent="0.2">
      <c r="A12" s="258" t="s">
        <v>381</v>
      </c>
      <c r="B12" s="144" t="s">
        <v>67</v>
      </c>
      <c r="C12" s="133"/>
      <c r="D12" s="133"/>
      <c r="E12" s="116"/>
    </row>
    <row r="13" spans="1:5" s="274" customFormat="1" ht="12" customHeight="1" x14ac:dyDescent="0.2">
      <c r="A13" s="258" t="s">
        <v>399</v>
      </c>
      <c r="B13" s="144" t="s">
        <v>68</v>
      </c>
      <c r="C13" s="133"/>
      <c r="D13" s="133"/>
      <c r="E13" s="116"/>
    </row>
    <row r="14" spans="1:5" s="247" customFormat="1" ht="12" customHeight="1" thickBot="1" x14ac:dyDescent="0.25">
      <c r="A14" s="259" t="s">
        <v>382</v>
      </c>
      <c r="B14" s="145" t="s">
        <v>69</v>
      </c>
      <c r="C14" s="135"/>
      <c r="D14" s="135"/>
      <c r="E14" s="118"/>
    </row>
    <row r="15" spans="1:5" s="247" customFormat="1" ht="12" customHeight="1" thickBot="1" x14ac:dyDescent="0.25">
      <c r="A15" s="105" t="s">
        <v>317</v>
      </c>
      <c r="B15" s="122" t="s">
        <v>70</v>
      </c>
      <c r="C15" s="132">
        <f>SUM(C16:C20)</f>
        <v>0</v>
      </c>
      <c r="D15" s="132">
        <f>SUM(D16:D20)</f>
        <v>0</v>
      </c>
      <c r="E15" s="115">
        <f>SUM(E16:E20)</f>
        <v>0</v>
      </c>
    </row>
    <row r="16" spans="1:5" s="247" customFormat="1" ht="12" customHeight="1" x14ac:dyDescent="0.2">
      <c r="A16" s="257" t="s">
        <v>384</v>
      </c>
      <c r="B16" s="143" t="s">
        <v>71</v>
      </c>
      <c r="C16" s="134"/>
      <c r="D16" s="134"/>
      <c r="E16" s="117"/>
    </row>
    <row r="17" spans="1:5" s="247" customFormat="1" ht="12" customHeight="1" x14ac:dyDescent="0.2">
      <c r="A17" s="258" t="s">
        <v>385</v>
      </c>
      <c r="B17" s="144" t="s">
        <v>72</v>
      </c>
      <c r="C17" s="133"/>
      <c r="D17" s="133"/>
      <c r="E17" s="116"/>
    </row>
    <row r="18" spans="1:5" s="247" customFormat="1" ht="12" customHeight="1" x14ac:dyDescent="0.2">
      <c r="A18" s="258" t="s">
        <v>386</v>
      </c>
      <c r="B18" s="144" t="s">
        <v>73</v>
      </c>
      <c r="C18" s="133"/>
      <c r="D18" s="133"/>
      <c r="E18" s="116"/>
    </row>
    <row r="19" spans="1:5" s="247" customFormat="1" ht="12" customHeight="1" x14ac:dyDescent="0.2">
      <c r="A19" s="258" t="s">
        <v>387</v>
      </c>
      <c r="B19" s="144" t="s">
        <v>74</v>
      </c>
      <c r="C19" s="133"/>
      <c r="D19" s="133"/>
      <c r="E19" s="116"/>
    </row>
    <row r="20" spans="1:5" s="247" customFormat="1" ht="12" customHeight="1" x14ac:dyDescent="0.2">
      <c r="A20" s="258" t="s">
        <v>388</v>
      </c>
      <c r="B20" s="144" t="s">
        <v>75</v>
      </c>
      <c r="C20" s="133"/>
      <c r="D20" s="133"/>
      <c r="E20" s="116"/>
    </row>
    <row r="21" spans="1:5" s="274" customFormat="1" ht="12" customHeight="1" thickBot="1" x14ac:dyDescent="0.25">
      <c r="A21" s="259" t="s">
        <v>394</v>
      </c>
      <c r="B21" s="145" t="s">
        <v>76</v>
      </c>
      <c r="C21" s="135"/>
      <c r="D21" s="135"/>
      <c r="E21" s="118"/>
    </row>
    <row r="22" spans="1:5" s="274" customFormat="1" ht="12" customHeight="1" thickBot="1" x14ac:dyDescent="0.25">
      <c r="A22" s="105" t="s">
        <v>318</v>
      </c>
      <c r="B22" s="101" t="s">
        <v>77</v>
      </c>
      <c r="C22" s="132">
        <f>SUM(C23:C27)</f>
        <v>0</v>
      </c>
      <c r="D22" s="132">
        <f>SUM(D23:D27)</f>
        <v>0</v>
      </c>
      <c r="E22" s="115">
        <f>SUM(E23:E27)</f>
        <v>0</v>
      </c>
    </row>
    <row r="23" spans="1:5" s="274" customFormat="1" ht="12" customHeight="1" x14ac:dyDescent="0.2">
      <c r="A23" s="257" t="s">
        <v>367</v>
      </c>
      <c r="B23" s="143" t="s">
        <v>78</v>
      </c>
      <c r="C23" s="134"/>
      <c r="D23" s="134"/>
      <c r="E23" s="117"/>
    </row>
    <row r="24" spans="1:5" s="247" customFormat="1" ht="12" customHeight="1" x14ac:dyDescent="0.2">
      <c r="A24" s="258" t="s">
        <v>368</v>
      </c>
      <c r="B24" s="144" t="s">
        <v>79</v>
      </c>
      <c r="C24" s="133"/>
      <c r="D24" s="133"/>
      <c r="E24" s="116"/>
    </row>
    <row r="25" spans="1:5" s="274" customFormat="1" ht="12" customHeight="1" x14ac:dyDescent="0.2">
      <c r="A25" s="258" t="s">
        <v>369</v>
      </c>
      <c r="B25" s="144" t="s">
        <v>80</v>
      </c>
      <c r="C25" s="133"/>
      <c r="D25" s="133"/>
      <c r="E25" s="116"/>
    </row>
    <row r="26" spans="1:5" s="274" customFormat="1" ht="12" customHeight="1" x14ac:dyDescent="0.2">
      <c r="A26" s="258" t="s">
        <v>370</v>
      </c>
      <c r="B26" s="144" t="s">
        <v>81</v>
      </c>
      <c r="C26" s="133"/>
      <c r="D26" s="133"/>
      <c r="E26" s="116"/>
    </row>
    <row r="27" spans="1:5" s="274" customFormat="1" ht="12" customHeight="1" x14ac:dyDescent="0.2">
      <c r="A27" s="258" t="s">
        <v>3</v>
      </c>
      <c r="B27" s="144" t="s">
        <v>82</v>
      </c>
      <c r="C27" s="133"/>
      <c r="D27" s="133"/>
      <c r="E27" s="116"/>
    </row>
    <row r="28" spans="1:5" s="274" customFormat="1" ht="12" customHeight="1" thickBot="1" x14ac:dyDescent="0.25">
      <c r="A28" s="259" t="s">
        <v>4</v>
      </c>
      <c r="B28" s="145" t="s">
        <v>83</v>
      </c>
      <c r="C28" s="135"/>
      <c r="D28" s="135"/>
      <c r="E28" s="118"/>
    </row>
    <row r="29" spans="1:5" s="274" customFormat="1" ht="12" customHeight="1" thickBot="1" x14ac:dyDescent="0.25">
      <c r="A29" s="105" t="s">
        <v>5</v>
      </c>
      <c r="B29" s="101" t="s">
        <v>84</v>
      </c>
      <c r="C29" s="138">
        <f>+C30+C33+C34+C35</f>
        <v>0</v>
      </c>
      <c r="D29" s="138">
        <f>+D30+D33+D34+D35</f>
        <v>0</v>
      </c>
      <c r="E29" s="151">
        <f>+E30+E33+E34+E35</f>
        <v>0</v>
      </c>
    </row>
    <row r="30" spans="1:5" s="274" customFormat="1" ht="12" customHeight="1" x14ac:dyDescent="0.2">
      <c r="A30" s="257" t="s">
        <v>85</v>
      </c>
      <c r="B30" s="143" t="s">
        <v>86</v>
      </c>
      <c r="C30" s="153">
        <f>+C31+C32</f>
        <v>0</v>
      </c>
      <c r="D30" s="153">
        <f>+D31+D32</f>
        <v>0</v>
      </c>
      <c r="E30" s="152">
        <f>+E31+E32</f>
        <v>0</v>
      </c>
    </row>
    <row r="31" spans="1:5" s="274" customFormat="1" ht="12" customHeight="1" x14ac:dyDescent="0.2">
      <c r="A31" s="258" t="s">
        <v>87</v>
      </c>
      <c r="B31" s="144" t="s">
        <v>88</v>
      </c>
      <c r="C31" s="133"/>
      <c r="D31" s="133"/>
      <c r="E31" s="116"/>
    </row>
    <row r="32" spans="1:5" s="274" customFormat="1" ht="12" customHeight="1" x14ac:dyDescent="0.2">
      <c r="A32" s="258" t="s">
        <v>89</v>
      </c>
      <c r="B32" s="144" t="s">
        <v>90</v>
      </c>
      <c r="C32" s="133"/>
      <c r="D32" s="133"/>
      <c r="E32" s="116"/>
    </row>
    <row r="33" spans="1:5" s="274" customFormat="1" ht="12" customHeight="1" x14ac:dyDescent="0.2">
      <c r="A33" s="258" t="s">
        <v>91</v>
      </c>
      <c r="B33" s="144" t="s">
        <v>92</v>
      </c>
      <c r="C33" s="133"/>
      <c r="D33" s="133"/>
      <c r="E33" s="116"/>
    </row>
    <row r="34" spans="1:5" s="274" customFormat="1" ht="12" customHeight="1" x14ac:dyDescent="0.2">
      <c r="A34" s="258" t="s">
        <v>93</v>
      </c>
      <c r="B34" s="144" t="s">
        <v>94</v>
      </c>
      <c r="C34" s="133"/>
      <c r="D34" s="133"/>
      <c r="E34" s="116"/>
    </row>
    <row r="35" spans="1:5" s="274" customFormat="1" ht="12" customHeight="1" thickBot="1" x14ac:dyDescent="0.25">
      <c r="A35" s="259" t="s">
        <v>95</v>
      </c>
      <c r="B35" s="145" t="s">
        <v>96</v>
      </c>
      <c r="C35" s="135"/>
      <c r="D35" s="135"/>
      <c r="E35" s="118"/>
    </row>
    <row r="36" spans="1:5" s="274" customFormat="1" ht="12" customHeight="1" thickBot="1" x14ac:dyDescent="0.25">
      <c r="A36" s="105" t="s">
        <v>320</v>
      </c>
      <c r="B36" s="101" t="s">
        <v>97</v>
      </c>
      <c r="C36" s="132">
        <f>SUM(C37:C46)</f>
        <v>0</v>
      </c>
      <c r="D36" s="132">
        <f>SUM(D37:D46)</f>
        <v>0</v>
      </c>
      <c r="E36" s="115">
        <f>SUM(E37:E46)</f>
        <v>0</v>
      </c>
    </row>
    <row r="37" spans="1:5" s="274" customFormat="1" ht="12" customHeight="1" x14ac:dyDescent="0.2">
      <c r="A37" s="257" t="s">
        <v>371</v>
      </c>
      <c r="B37" s="143" t="s">
        <v>98</v>
      </c>
      <c r="C37" s="134"/>
      <c r="D37" s="134"/>
      <c r="E37" s="117"/>
    </row>
    <row r="38" spans="1:5" s="274" customFormat="1" ht="12" customHeight="1" x14ac:dyDescent="0.2">
      <c r="A38" s="258" t="s">
        <v>372</v>
      </c>
      <c r="B38" s="144" t="s">
        <v>99</v>
      </c>
      <c r="C38" s="133"/>
      <c r="D38" s="133"/>
      <c r="E38" s="116"/>
    </row>
    <row r="39" spans="1:5" s="274" customFormat="1" ht="12" customHeight="1" x14ac:dyDescent="0.2">
      <c r="A39" s="258" t="s">
        <v>373</v>
      </c>
      <c r="B39" s="144" t="s">
        <v>100</v>
      </c>
      <c r="C39" s="133"/>
      <c r="D39" s="133"/>
      <c r="E39" s="116"/>
    </row>
    <row r="40" spans="1:5" s="274" customFormat="1" ht="12" customHeight="1" x14ac:dyDescent="0.2">
      <c r="A40" s="258" t="s">
        <v>7</v>
      </c>
      <c r="B40" s="144" t="s">
        <v>101</v>
      </c>
      <c r="C40" s="133"/>
      <c r="D40" s="133"/>
      <c r="E40" s="116"/>
    </row>
    <row r="41" spans="1:5" s="274" customFormat="1" ht="12" customHeight="1" x14ac:dyDescent="0.2">
      <c r="A41" s="258" t="s">
        <v>8</v>
      </c>
      <c r="B41" s="144" t="s">
        <v>102</v>
      </c>
      <c r="C41" s="133"/>
      <c r="D41" s="133"/>
      <c r="E41" s="116"/>
    </row>
    <row r="42" spans="1:5" s="274" customFormat="1" ht="12" customHeight="1" x14ac:dyDescent="0.2">
      <c r="A42" s="258" t="s">
        <v>9</v>
      </c>
      <c r="B42" s="144" t="s">
        <v>103</v>
      </c>
      <c r="C42" s="133"/>
      <c r="D42" s="133"/>
      <c r="E42" s="116"/>
    </row>
    <row r="43" spans="1:5" s="274" customFormat="1" ht="12" customHeight="1" x14ac:dyDescent="0.2">
      <c r="A43" s="258" t="s">
        <v>10</v>
      </c>
      <c r="B43" s="144" t="s">
        <v>104</v>
      </c>
      <c r="C43" s="133"/>
      <c r="D43" s="133"/>
      <c r="E43" s="116"/>
    </row>
    <row r="44" spans="1:5" s="274" customFormat="1" ht="12" customHeight="1" x14ac:dyDescent="0.2">
      <c r="A44" s="258" t="s">
        <v>11</v>
      </c>
      <c r="B44" s="144" t="s">
        <v>105</v>
      </c>
      <c r="C44" s="133"/>
      <c r="D44" s="133"/>
      <c r="E44" s="116"/>
    </row>
    <row r="45" spans="1:5" s="274" customFormat="1" ht="12" customHeight="1" x14ac:dyDescent="0.2">
      <c r="A45" s="258" t="s">
        <v>106</v>
      </c>
      <c r="B45" s="144" t="s">
        <v>107</v>
      </c>
      <c r="C45" s="136"/>
      <c r="D45" s="136"/>
      <c r="E45" s="119"/>
    </row>
    <row r="46" spans="1:5" s="247" customFormat="1" ht="12" customHeight="1" thickBot="1" x14ac:dyDescent="0.25">
      <c r="A46" s="259" t="s">
        <v>108</v>
      </c>
      <c r="B46" s="145" t="s">
        <v>109</v>
      </c>
      <c r="C46" s="137"/>
      <c r="D46" s="137"/>
      <c r="E46" s="120"/>
    </row>
    <row r="47" spans="1:5" s="274" customFormat="1" ht="12" customHeight="1" thickBot="1" x14ac:dyDescent="0.25">
      <c r="A47" s="105" t="s">
        <v>321</v>
      </c>
      <c r="B47" s="101" t="s">
        <v>110</v>
      </c>
      <c r="C47" s="132">
        <f>SUM(C48:C52)</f>
        <v>0</v>
      </c>
      <c r="D47" s="132">
        <f>SUM(D48:D52)</f>
        <v>0</v>
      </c>
      <c r="E47" s="115">
        <f>SUM(E48:E52)</f>
        <v>0</v>
      </c>
    </row>
    <row r="48" spans="1:5" s="274" customFormat="1" ht="12" customHeight="1" x14ac:dyDescent="0.2">
      <c r="A48" s="257" t="s">
        <v>374</v>
      </c>
      <c r="B48" s="143" t="s">
        <v>111</v>
      </c>
      <c r="C48" s="155"/>
      <c r="D48" s="155"/>
      <c r="E48" s="121"/>
    </row>
    <row r="49" spans="1:5" s="274" customFormat="1" ht="12" customHeight="1" x14ac:dyDescent="0.2">
      <c r="A49" s="258" t="s">
        <v>375</v>
      </c>
      <c r="B49" s="144" t="s">
        <v>112</v>
      </c>
      <c r="C49" s="136"/>
      <c r="D49" s="136"/>
      <c r="E49" s="119"/>
    </row>
    <row r="50" spans="1:5" s="274" customFormat="1" ht="12" customHeight="1" x14ac:dyDescent="0.2">
      <c r="A50" s="258" t="s">
        <v>113</v>
      </c>
      <c r="B50" s="144" t="s">
        <v>114</v>
      </c>
      <c r="C50" s="136"/>
      <c r="D50" s="136"/>
      <c r="E50" s="119"/>
    </row>
    <row r="51" spans="1:5" s="274" customFormat="1" ht="12" customHeight="1" x14ac:dyDescent="0.2">
      <c r="A51" s="258" t="s">
        <v>115</v>
      </c>
      <c r="B51" s="144" t="s">
        <v>116</v>
      </c>
      <c r="C51" s="136"/>
      <c r="D51" s="136"/>
      <c r="E51" s="119"/>
    </row>
    <row r="52" spans="1:5" s="274" customFormat="1" ht="12" customHeight="1" thickBot="1" x14ac:dyDescent="0.25">
      <c r="A52" s="259" t="s">
        <v>117</v>
      </c>
      <c r="B52" s="145" t="s">
        <v>118</v>
      </c>
      <c r="C52" s="137"/>
      <c r="D52" s="137"/>
      <c r="E52" s="120"/>
    </row>
    <row r="53" spans="1:5" s="274" customFormat="1" ht="12" customHeight="1" thickBot="1" x14ac:dyDescent="0.25">
      <c r="A53" s="105" t="s">
        <v>12</v>
      </c>
      <c r="B53" s="101" t="s">
        <v>119</v>
      </c>
      <c r="C53" s="132">
        <f>SUM(C54:C56)</f>
        <v>0</v>
      </c>
      <c r="D53" s="132">
        <f>SUM(D54:D56)</f>
        <v>0</v>
      </c>
      <c r="E53" s="115">
        <f>SUM(E54:E56)</f>
        <v>0</v>
      </c>
    </row>
    <row r="54" spans="1:5" s="247" customFormat="1" ht="12" customHeight="1" x14ac:dyDescent="0.2">
      <c r="A54" s="257" t="s">
        <v>376</v>
      </c>
      <c r="B54" s="143" t="s">
        <v>120</v>
      </c>
      <c r="C54" s="134"/>
      <c r="D54" s="134"/>
      <c r="E54" s="117"/>
    </row>
    <row r="55" spans="1:5" s="247" customFormat="1" ht="12" customHeight="1" x14ac:dyDescent="0.2">
      <c r="A55" s="258" t="s">
        <v>377</v>
      </c>
      <c r="B55" s="144" t="s">
        <v>121</v>
      </c>
      <c r="C55" s="133"/>
      <c r="D55" s="133"/>
      <c r="E55" s="116"/>
    </row>
    <row r="56" spans="1:5" s="247" customFormat="1" ht="12" customHeight="1" x14ac:dyDescent="0.2">
      <c r="A56" s="258" t="s">
        <v>122</v>
      </c>
      <c r="B56" s="144" t="s">
        <v>123</v>
      </c>
      <c r="C56" s="133"/>
      <c r="D56" s="133"/>
      <c r="E56" s="116"/>
    </row>
    <row r="57" spans="1:5" s="247" customFormat="1" ht="12" customHeight="1" thickBot="1" x14ac:dyDescent="0.25">
      <c r="A57" s="259" t="s">
        <v>124</v>
      </c>
      <c r="B57" s="145" t="s">
        <v>125</v>
      </c>
      <c r="C57" s="135"/>
      <c r="D57" s="135"/>
      <c r="E57" s="118"/>
    </row>
    <row r="58" spans="1:5" s="274" customFormat="1" ht="12" customHeight="1" thickBot="1" x14ac:dyDescent="0.25">
      <c r="A58" s="105" t="s">
        <v>323</v>
      </c>
      <c r="B58" s="122" t="s">
        <v>126</v>
      </c>
      <c r="C58" s="132">
        <f>SUM(C59:C61)</f>
        <v>0</v>
      </c>
      <c r="D58" s="132">
        <f>SUM(D59:D61)</f>
        <v>0</v>
      </c>
      <c r="E58" s="115">
        <f>SUM(E59:E61)</f>
        <v>0</v>
      </c>
    </row>
    <row r="59" spans="1:5" s="274" customFormat="1" ht="12" customHeight="1" x14ac:dyDescent="0.2">
      <c r="A59" s="257" t="s">
        <v>13</v>
      </c>
      <c r="B59" s="143" t="s">
        <v>127</v>
      </c>
      <c r="C59" s="136"/>
      <c r="D59" s="136"/>
      <c r="E59" s="119"/>
    </row>
    <row r="60" spans="1:5" s="274" customFormat="1" ht="12" customHeight="1" x14ac:dyDescent="0.2">
      <c r="A60" s="258" t="s">
        <v>14</v>
      </c>
      <c r="B60" s="144" t="s">
        <v>275</v>
      </c>
      <c r="C60" s="136"/>
      <c r="D60" s="136"/>
      <c r="E60" s="119"/>
    </row>
    <row r="61" spans="1:5" s="274" customFormat="1" ht="12" customHeight="1" x14ac:dyDescent="0.2">
      <c r="A61" s="258" t="s">
        <v>34</v>
      </c>
      <c r="B61" s="144" t="s">
        <v>129</v>
      </c>
      <c r="C61" s="136"/>
      <c r="D61" s="136"/>
      <c r="E61" s="119"/>
    </row>
    <row r="62" spans="1:5" s="274" customFormat="1" ht="12" customHeight="1" thickBot="1" x14ac:dyDescent="0.25">
      <c r="A62" s="259" t="s">
        <v>130</v>
      </c>
      <c r="B62" s="145" t="s">
        <v>131</v>
      </c>
      <c r="C62" s="136"/>
      <c r="D62" s="136"/>
      <c r="E62" s="119"/>
    </row>
    <row r="63" spans="1:5" s="274" customFormat="1" ht="12" customHeight="1" thickBot="1" x14ac:dyDescent="0.25">
      <c r="A63" s="105" t="s">
        <v>324</v>
      </c>
      <c r="B63" s="101" t="s">
        <v>132</v>
      </c>
      <c r="C63" s="138">
        <f>+C8+C15+C22+C29+C36+C47+C53+C58</f>
        <v>0</v>
      </c>
      <c r="D63" s="138">
        <f>+D8+D15+D22+D29+D36+D47+D53+D58</f>
        <v>0</v>
      </c>
      <c r="E63" s="151">
        <f>+E8+E15+E22+E29+E36+E47+E53+E58</f>
        <v>0</v>
      </c>
    </row>
    <row r="64" spans="1:5" s="274" customFormat="1" ht="12" customHeight="1" thickBot="1" x14ac:dyDescent="0.2">
      <c r="A64" s="260" t="s">
        <v>273</v>
      </c>
      <c r="B64" s="122" t="s">
        <v>134</v>
      </c>
      <c r="C64" s="132">
        <f>SUM(C65:C67)</f>
        <v>0</v>
      </c>
      <c r="D64" s="132">
        <f>SUM(D65:D67)</f>
        <v>0</v>
      </c>
      <c r="E64" s="115">
        <f>SUM(E65:E67)</f>
        <v>0</v>
      </c>
    </row>
    <row r="65" spans="1:5" s="274" customFormat="1" ht="12" customHeight="1" x14ac:dyDescent="0.2">
      <c r="A65" s="257" t="s">
        <v>135</v>
      </c>
      <c r="B65" s="143" t="s">
        <v>136</v>
      </c>
      <c r="C65" s="136"/>
      <c r="D65" s="136"/>
      <c r="E65" s="119"/>
    </row>
    <row r="66" spans="1:5" s="274" customFormat="1" ht="12" customHeight="1" x14ac:dyDescent="0.2">
      <c r="A66" s="258" t="s">
        <v>137</v>
      </c>
      <c r="B66" s="144" t="s">
        <v>138</v>
      </c>
      <c r="C66" s="136"/>
      <c r="D66" s="136"/>
      <c r="E66" s="119"/>
    </row>
    <row r="67" spans="1:5" s="274" customFormat="1" ht="12" customHeight="1" thickBot="1" x14ac:dyDescent="0.25">
      <c r="A67" s="259" t="s">
        <v>139</v>
      </c>
      <c r="B67" s="253" t="s">
        <v>140</v>
      </c>
      <c r="C67" s="136"/>
      <c r="D67" s="136"/>
      <c r="E67" s="119"/>
    </row>
    <row r="68" spans="1:5" s="274" customFormat="1" ht="12" customHeight="1" thickBot="1" x14ac:dyDescent="0.2">
      <c r="A68" s="260" t="s">
        <v>141</v>
      </c>
      <c r="B68" s="122" t="s">
        <v>142</v>
      </c>
      <c r="C68" s="132">
        <f>SUM(C69:C72)</f>
        <v>0</v>
      </c>
      <c r="D68" s="132">
        <f>SUM(D69:D72)</f>
        <v>0</v>
      </c>
      <c r="E68" s="115">
        <f>SUM(E69:E72)</f>
        <v>0</v>
      </c>
    </row>
    <row r="69" spans="1:5" s="274" customFormat="1" ht="12" customHeight="1" x14ac:dyDescent="0.2">
      <c r="A69" s="257" t="s">
        <v>400</v>
      </c>
      <c r="B69" s="143" t="s">
        <v>143</v>
      </c>
      <c r="C69" s="136"/>
      <c r="D69" s="136"/>
      <c r="E69" s="119"/>
    </row>
    <row r="70" spans="1:5" s="274" customFormat="1" ht="12" customHeight="1" x14ac:dyDescent="0.2">
      <c r="A70" s="258" t="s">
        <v>401</v>
      </c>
      <c r="B70" s="144" t="s">
        <v>144</v>
      </c>
      <c r="C70" s="136"/>
      <c r="D70" s="136"/>
      <c r="E70" s="119"/>
    </row>
    <row r="71" spans="1:5" s="274" customFormat="1" ht="12" customHeight="1" x14ac:dyDescent="0.2">
      <c r="A71" s="258" t="s">
        <v>145</v>
      </c>
      <c r="B71" s="144" t="s">
        <v>146</v>
      </c>
      <c r="C71" s="136"/>
      <c r="D71" s="136"/>
      <c r="E71" s="119"/>
    </row>
    <row r="72" spans="1:5" s="274" customFormat="1" ht="12" customHeight="1" thickBot="1" x14ac:dyDescent="0.25">
      <c r="A72" s="259" t="s">
        <v>147</v>
      </c>
      <c r="B72" s="145" t="s">
        <v>148</v>
      </c>
      <c r="C72" s="136"/>
      <c r="D72" s="136"/>
      <c r="E72" s="119"/>
    </row>
    <row r="73" spans="1:5" s="274" customFormat="1" ht="12" customHeight="1" thickBot="1" x14ac:dyDescent="0.2">
      <c r="A73" s="260" t="s">
        <v>149</v>
      </c>
      <c r="B73" s="122" t="s">
        <v>150</v>
      </c>
      <c r="C73" s="132">
        <f>SUM(C74:C75)</f>
        <v>0</v>
      </c>
      <c r="D73" s="132">
        <f>SUM(D74:D75)</f>
        <v>0</v>
      </c>
      <c r="E73" s="115">
        <f>SUM(E74:E75)</f>
        <v>0</v>
      </c>
    </row>
    <row r="74" spans="1:5" s="274" customFormat="1" ht="12" customHeight="1" x14ac:dyDescent="0.2">
      <c r="A74" s="257" t="s">
        <v>151</v>
      </c>
      <c r="B74" s="143" t="s">
        <v>152</v>
      </c>
      <c r="C74" s="136"/>
      <c r="D74" s="136"/>
      <c r="E74" s="119"/>
    </row>
    <row r="75" spans="1:5" s="274" customFormat="1" ht="12" customHeight="1" thickBot="1" x14ac:dyDescent="0.25">
      <c r="A75" s="259" t="s">
        <v>153</v>
      </c>
      <c r="B75" s="145" t="s">
        <v>154</v>
      </c>
      <c r="C75" s="136"/>
      <c r="D75" s="136"/>
      <c r="E75" s="119"/>
    </row>
    <row r="76" spans="1:5" s="274" customFormat="1" ht="12" customHeight="1" thickBot="1" x14ac:dyDescent="0.2">
      <c r="A76" s="260" t="s">
        <v>155</v>
      </c>
      <c r="B76" s="122" t="s">
        <v>156</v>
      </c>
      <c r="C76" s="132">
        <f>SUM(C77:C79)</f>
        <v>0</v>
      </c>
      <c r="D76" s="132">
        <f>SUM(D77:D79)</f>
        <v>0</v>
      </c>
      <c r="E76" s="115">
        <f>SUM(E77:E79)</f>
        <v>0</v>
      </c>
    </row>
    <row r="77" spans="1:5" s="274" customFormat="1" ht="12" customHeight="1" x14ac:dyDescent="0.2">
      <c r="A77" s="257" t="s">
        <v>157</v>
      </c>
      <c r="B77" s="143" t="s">
        <v>158</v>
      </c>
      <c r="C77" s="136"/>
      <c r="D77" s="136"/>
      <c r="E77" s="119"/>
    </row>
    <row r="78" spans="1:5" s="274" customFormat="1" ht="12" customHeight="1" x14ac:dyDescent="0.2">
      <c r="A78" s="258" t="s">
        <v>159</v>
      </c>
      <c r="B78" s="144" t="s">
        <v>160</v>
      </c>
      <c r="C78" s="136"/>
      <c r="D78" s="136"/>
      <c r="E78" s="119"/>
    </row>
    <row r="79" spans="1:5" s="274" customFormat="1" ht="12" customHeight="1" thickBot="1" x14ac:dyDescent="0.25">
      <c r="A79" s="259" t="s">
        <v>161</v>
      </c>
      <c r="B79" s="145" t="s">
        <v>162</v>
      </c>
      <c r="C79" s="136"/>
      <c r="D79" s="136"/>
      <c r="E79" s="119"/>
    </row>
    <row r="80" spans="1:5" s="274" customFormat="1" ht="12" customHeight="1" thickBot="1" x14ac:dyDescent="0.2">
      <c r="A80" s="260" t="s">
        <v>163</v>
      </c>
      <c r="B80" s="122" t="s">
        <v>164</v>
      </c>
      <c r="C80" s="132">
        <f>SUM(C81:C84)</f>
        <v>0</v>
      </c>
      <c r="D80" s="132">
        <f>SUM(D81:D84)</f>
        <v>0</v>
      </c>
      <c r="E80" s="115">
        <f>SUM(E81:E84)</f>
        <v>0</v>
      </c>
    </row>
    <row r="81" spans="1:5" s="274" customFormat="1" ht="12" customHeight="1" x14ac:dyDescent="0.2">
      <c r="A81" s="261" t="s">
        <v>165</v>
      </c>
      <c r="B81" s="143" t="s">
        <v>166</v>
      </c>
      <c r="C81" s="136"/>
      <c r="D81" s="136"/>
      <c r="E81" s="119"/>
    </row>
    <row r="82" spans="1:5" s="274" customFormat="1" ht="12" customHeight="1" x14ac:dyDescent="0.2">
      <c r="A82" s="262" t="s">
        <v>167</v>
      </c>
      <c r="B82" s="144" t="s">
        <v>168</v>
      </c>
      <c r="C82" s="136"/>
      <c r="D82" s="136"/>
      <c r="E82" s="119"/>
    </row>
    <row r="83" spans="1:5" s="274" customFormat="1" ht="12" customHeight="1" x14ac:dyDescent="0.2">
      <c r="A83" s="262" t="s">
        <v>169</v>
      </c>
      <c r="B83" s="144" t="s">
        <v>170</v>
      </c>
      <c r="C83" s="136"/>
      <c r="D83" s="136"/>
      <c r="E83" s="119"/>
    </row>
    <row r="84" spans="1:5" s="274" customFormat="1" ht="12" customHeight="1" thickBot="1" x14ac:dyDescent="0.25">
      <c r="A84" s="263" t="s">
        <v>171</v>
      </c>
      <c r="B84" s="145" t="s">
        <v>172</v>
      </c>
      <c r="C84" s="136"/>
      <c r="D84" s="136"/>
      <c r="E84" s="119"/>
    </row>
    <row r="85" spans="1:5" s="274" customFormat="1" ht="12" customHeight="1" thickBot="1" x14ac:dyDescent="0.2">
      <c r="A85" s="260" t="s">
        <v>173</v>
      </c>
      <c r="B85" s="122" t="s">
        <v>174</v>
      </c>
      <c r="C85" s="159"/>
      <c r="D85" s="159"/>
      <c r="E85" s="160"/>
    </row>
    <row r="86" spans="1:5" s="274" customFormat="1" ht="12" customHeight="1" thickBot="1" x14ac:dyDescent="0.2">
      <c r="A86" s="260" t="s">
        <v>175</v>
      </c>
      <c r="B86" s="254" t="s">
        <v>176</v>
      </c>
      <c r="C86" s="138">
        <f>+C64+C68+C73+C76+C80+C85</f>
        <v>0</v>
      </c>
      <c r="D86" s="138">
        <f>+D64+D68+D73+D76+D80+D85</f>
        <v>0</v>
      </c>
      <c r="E86" s="151">
        <f>+E64+E68+E73+E76+E80+E85</f>
        <v>0</v>
      </c>
    </row>
    <row r="87" spans="1:5" s="274" customFormat="1" ht="12" customHeight="1" thickBot="1" x14ac:dyDescent="0.2">
      <c r="A87" s="264" t="s">
        <v>177</v>
      </c>
      <c r="B87" s="255" t="s">
        <v>274</v>
      </c>
      <c r="C87" s="138">
        <f>+C63+C86</f>
        <v>0</v>
      </c>
      <c r="D87" s="138">
        <f>+D63+D86</f>
        <v>0</v>
      </c>
      <c r="E87" s="151">
        <f>+E63+E86</f>
        <v>0</v>
      </c>
    </row>
    <row r="88" spans="1:5" s="274" customFormat="1" ht="15" customHeight="1" x14ac:dyDescent="0.2">
      <c r="A88" s="233"/>
      <c r="B88" s="234"/>
      <c r="C88" s="245"/>
      <c r="D88" s="245"/>
      <c r="E88" s="245"/>
    </row>
    <row r="89" spans="1:5" ht="13.5" thickBot="1" x14ac:dyDescent="0.25">
      <c r="A89" s="235"/>
      <c r="B89" s="236"/>
      <c r="C89" s="246"/>
      <c r="D89" s="246"/>
      <c r="E89" s="246"/>
    </row>
    <row r="90" spans="1:5" s="273" customFormat="1" ht="16.5" customHeight="1" thickBot="1" x14ac:dyDescent="0.25">
      <c r="A90" s="331" t="s">
        <v>352</v>
      </c>
      <c r="B90" s="332"/>
      <c r="C90" s="332"/>
      <c r="D90" s="332"/>
      <c r="E90" s="333"/>
    </row>
    <row r="91" spans="1:5" s="73" customFormat="1" ht="12" customHeight="1" thickBot="1" x14ac:dyDescent="0.25">
      <c r="A91" s="252" t="s">
        <v>316</v>
      </c>
      <c r="B91" s="104" t="s">
        <v>185</v>
      </c>
      <c r="C91" s="131">
        <f>SUM(C92:C96)</f>
        <v>1340000</v>
      </c>
      <c r="D91" s="131">
        <f>SUM(D92:D96)</f>
        <v>1340000</v>
      </c>
      <c r="E91" s="86">
        <f>SUM(E92:E96)</f>
        <v>1221998</v>
      </c>
    </row>
    <row r="92" spans="1:5" ht="12" customHeight="1" x14ac:dyDescent="0.2">
      <c r="A92" s="265" t="s">
        <v>378</v>
      </c>
      <c r="B92" s="90" t="s">
        <v>346</v>
      </c>
      <c r="C92" s="37"/>
      <c r="D92" s="37"/>
      <c r="E92" s="85"/>
    </row>
    <row r="93" spans="1:5" ht="12" customHeight="1" x14ac:dyDescent="0.2">
      <c r="A93" s="258" t="s">
        <v>379</v>
      </c>
      <c r="B93" s="88" t="s">
        <v>15</v>
      </c>
      <c r="C93" s="133"/>
      <c r="D93" s="133"/>
      <c r="E93" s="116"/>
    </row>
    <row r="94" spans="1:5" ht="12" customHeight="1" x14ac:dyDescent="0.2">
      <c r="A94" s="258" t="s">
        <v>380</v>
      </c>
      <c r="B94" s="88" t="s">
        <v>398</v>
      </c>
      <c r="C94" s="135"/>
      <c r="D94" s="135"/>
      <c r="E94" s="118"/>
    </row>
    <row r="95" spans="1:5" ht="12" customHeight="1" x14ac:dyDescent="0.2">
      <c r="A95" s="258" t="s">
        <v>381</v>
      </c>
      <c r="B95" s="91" t="s">
        <v>16</v>
      </c>
      <c r="C95" s="135"/>
      <c r="D95" s="135"/>
      <c r="E95" s="118"/>
    </row>
    <row r="96" spans="1:5" ht="12" customHeight="1" x14ac:dyDescent="0.2">
      <c r="A96" s="258" t="s">
        <v>389</v>
      </c>
      <c r="B96" s="99" t="s">
        <v>17</v>
      </c>
      <c r="C96" s="135">
        <v>1340000</v>
      </c>
      <c r="D96" s="135">
        <v>1340000</v>
      </c>
      <c r="E96" s="118">
        <v>1221998</v>
      </c>
    </row>
    <row r="97" spans="1:5" ht="12" customHeight="1" x14ac:dyDescent="0.2">
      <c r="A97" s="258" t="s">
        <v>382</v>
      </c>
      <c r="B97" s="88" t="s">
        <v>186</v>
      </c>
      <c r="C97" s="135"/>
      <c r="D97" s="135"/>
      <c r="E97" s="118"/>
    </row>
    <row r="98" spans="1:5" ht="12" customHeight="1" x14ac:dyDescent="0.2">
      <c r="A98" s="258" t="s">
        <v>383</v>
      </c>
      <c r="B98" s="111" t="s">
        <v>187</v>
      </c>
      <c r="C98" s="135"/>
      <c r="D98" s="135"/>
      <c r="E98" s="118"/>
    </row>
    <row r="99" spans="1:5" ht="12" customHeight="1" x14ac:dyDescent="0.2">
      <c r="A99" s="258" t="s">
        <v>390</v>
      </c>
      <c r="B99" s="112" t="s">
        <v>188</v>
      </c>
      <c r="C99" s="135"/>
      <c r="D99" s="135"/>
      <c r="E99" s="118"/>
    </row>
    <row r="100" spans="1:5" ht="12" customHeight="1" x14ac:dyDescent="0.2">
      <c r="A100" s="258" t="s">
        <v>391</v>
      </c>
      <c r="B100" s="112" t="s">
        <v>189</v>
      </c>
      <c r="C100" s="135"/>
      <c r="D100" s="135"/>
      <c r="E100" s="118"/>
    </row>
    <row r="101" spans="1:5" ht="12" customHeight="1" x14ac:dyDescent="0.2">
      <c r="A101" s="258" t="s">
        <v>392</v>
      </c>
      <c r="B101" s="111" t="s">
        <v>190</v>
      </c>
      <c r="C101" s="135"/>
      <c r="D101" s="135"/>
      <c r="E101" s="118"/>
    </row>
    <row r="102" spans="1:5" ht="12" customHeight="1" x14ac:dyDescent="0.2">
      <c r="A102" s="258" t="s">
        <v>393</v>
      </c>
      <c r="B102" s="111" t="s">
        <v>191</v>
      </c>
      <c r="C102" s="135"/>
      <c r="D102" s="135"/>
      <c r="E102" s="118"/>
    </row>
    <row r="103" spans="1:5" ht="12" customHeight="1" x14ac:dyDescent="0.2">
      <c r="A103" s="258" t="s">
        <v>395</v>
      </c>
      <c r="B103" s="112" t="s">
        <v>192</v>
      </c>
      <c r="C103" s="135"/>
      <c r="D103" s="135"/>
      <c r="E103" s="118"/>
    </row>
    <row r="104" spans="1:5" ht="12" customHeight="1" x14ac:dyDescent="0.2">
      <c r="A104" s="266" t="s">
        <v>18</v>
      </c>
      <c r="B104" s="113" t="s">
        <v>193</v>
      </c>
      <c r="C104" s="135"/>
      <c r="D104" s="135"/>
      <c r="E104" s="118"/>
    </row>
    <row r="105" spans="1:5" ht="12" customHeight="1" x14ac:dyDescent="0.2">
      <c r="A105" s="258" t="s">
        <v>194</v>
      </c>
      <c r="B105" s="113" t="s">
        <v>195</v>
      </c>
      <c r="C105" s="135"/>
      <c r="D105" s="135"/>
      <c r="E105" s="118"/>
    </row>
    <row r="106" spans="1:5" s="73" customFormat="1" ht="12" customHeight="1" thickBot="1" x14ac:dyDescent="0.25">
      <c r="A106" s="267" t="s">
        <v>196</v>
      </c>
      <c r="B106" s="114" t="s">
        <v>197</v>
      </c>
      <c r="C106" s="38">
        <v>1340000</v>
      </c>
      <c r="D106" s="38">
        <v>1340000</v>
      </c>
      <c r="E106" s="79">
        <v>1221998</v>
      </c>
    </row>
    <row r="107" spans="1:5" ht="12" customHeight="1" thickBot="1" x14ac:dyDescent="0.25">
      <c r="A107" s="105" t="s">
        <v>317</v>
      </c>
      <c r="B107" s="103" t="s">
        <v>198</v>
      </c>
      <c r="C107" s="126">
        <f>+C108+C110+C112</f>
        <v>0</v>
      </c>
      <c r="D107" s="126">
        <f>+D108+D110+D112</f>
        <v>0</v>
      </c>
      <c r="E107" s="126">
        <f>+E108+E110+E112</f>
        <v>0</v>
      </c>
    </row>
    <row r="108" spans="1:5" ht="12" customHeight="1" x14ac:dyDescent="0.2">
      <c r="A108" s="257" t="s">
        <v>384</v>
      </c>
      <c r="B108" s="88" t="s">
        <v>33</v>
      </c>
      <c r="C108" s="240"/>
      <c r="D108" s="240"/>
      <c r="E108" s="240"/>
    </row>
    <row r="109" spans="1:5" ht="12" customHeight="1" x14ac:dyDescent="0.2">
      <c r="A109" s="257" t="s">
        <v>385</v>
      </c>
      <c r="B109" s="92" t="s">
        <v>199</v>
      </c>
      <c r="C109" s="134"/>
      <c r="D109" s="134"/>
      <c r="E109" s="117"/>
    </row>
    <row r="110" spans="1:5" ht="12" customHeight="1" x14ac:dyDescent="0.2">
      <c r="A110" s="257" t="s">
        <v>386</v>
      </c>
      <c r="B110" s="92" t="s">
        <v>19</v>
      </c>
      <c r="C110" s="133"/>
      <c r="D110" s="133"/>
      <c r="E110" s="116"/>
    </row>
    <row r="111" spans="1:5" ht="12" customHeight="1" x14ac:dyDescent="0.2">
      <c r="A111" s="257" t="s">
        <v>387</v>
      </c>
      <c r="B111" s="92" t="s">
        <v>200</v>
      </c>
      <c r="C111" s="133"/>
      <c r="D111" s="133"/>
      <c r="E111" s="116"/>
    </row>
    <row r="112" spans="1:5" ht="12" customHeight="1" x14ac:dyDescent="0.2">
      <c r="A112" s="257" t="s">
        <v>388</v>
      </c>
      <c r="B112" s="124" t="s">
        <v>35</v>
      </c>
      <c r="C112" s="133"/>
      <c r="D112" s="133"/>
      <c r="E112" s="116"/>
    </row>
    <row r="113" spans="1:5" ht="12" customHeight="1" x14ac:dyDescent="0.2">
      <c r="A113" s="257" t="s">
        <v>394</v>
      </c>
      <c r="B113" s="123" t="s">
        <v>201</v>
      </c>
      <c r="C113" s="133"/>
      <c r="D113" s="133"/>
      <c r="E113" s="116"/>
    </row>
    <row r="114" spans="1:5" ht="12" customHeight="1" x14ac:dyDescent="0.2">
      <c r="A114" s="257" t="s">
        <v>396</v>
      </c>
      <c r="B114" s="139" t="s">
        <v>202</v>
      </c>
      <c r="C114" s="133"/>
      <c r="D114" s="133"/>
      <c r="E114" s="116"/>
    </row>
    <row r="115" spans="1:5" ht="12" customHeight="1" x14ac:dyDescent="0.2">
      <c r="A115" s="257" t="s">
        <v>20</v>
      </c>
      <c r="B115" s="112" t="s">
        <v>189</v>
      </c>
      <c r="C115" s="133"/>
      <c r="D115" s="133"/>
      <c r="E115" s="116"/>
    </row>
    <row r="116" spans="1:5" ht="12" customHeight="1" x14ac:dyDescent="0.2">
      <c r="A116" s="257" t="s">
        <v>21</v>
      </c>
      <c r="B116" s="112" t="s">
        <v>203</v>
      </c>
      <c r="C116" s="133"/>
      <c r="D116" s="133"/>
      <c r="E116" s="116"/>
    </row>
    <row r="117" spans="1:5" ht="12" customHeight="1" x14ac:dyDescent="0.2">
      <c r="A117" s="257" t="s">
        <v>22</v>
      </c>
      <c r="B117" s="112" t="s">
        <v>204</v>
      </c>
      <c r="C117" s="133"/>
      <c r="D117" s="133"/>
      <c r="E117" s="116"/>
    </row>
    <row r="118" spans="1:5" ht="12" customHeight="1" x14ac:dyDescent="0.2">
      <c r="A118" s="257" t="s">
        <v>205</v>
      </c>
      <c r="B118" s="112" t="s">
        <v>192</v>
      </c>
      <c r="C118" s="133"/>
      <c r="D118" s="133"/>
      <c r="E118" s="116"/>
    </row>
    <row r="119" spans="1:5" ht="12" customHeight="1" x14ac:dyDescent="0.2">
      <c r="A119" s="257" t="s">
        <v>206</v>
      </c>
      <c r="B119" s="112" t="s">
        <v>207</v>
      </c>
      <c r="C119" s="133"/>
      <c r="D119" s="133"/>
      <c r="E119" s="116"/>
    </row>
    <row r="120" spans="1:5" ht="12" customHeight="1" thickBot="1" x14ac:dyDescent="0.25">
      <c r="A120" s="266" t="s">
        <v>208</v>
      </c>
      <c r="B120" s="112" t="s">
        <v>209</v>
      </c>
      <c r="C120" s="135"/>
      <c r="D120" s="135"/>
      <c r="E120" s="118"/>
    </row>
    <row r="121" spans="1:5" ht="12" customHeight="1" thickBot="1" x14ac:dyDescent="0.25">
      <c r="A121" s="105" t="s">
        <v>318</v>
      </c>
      <c r="B121" s="108" t="s">
        <v>210</v>
      </c>
      <c r="C121" s="126">
        <f>+C122+C123</f>
        <v>0</v>
      </c>
      <c r="D121" s="126">
        <f>+D122+D123</f>
        <v>0</v>
      </c>
      <c r="E121" s="126">
        <f>+E122+E123</f>
        <v>0</v>
      </c>
    </row>
    <row r="122" spans="1:5" ht="12" customHeight="1" x14ac:dyDescent="0.2">
      <c r="A122" s="257" t="s">
        <v>367</v>
      </c>
      <c r="B122" s="89" t="s">
        <v>353</v>
      </c>
      <c r="C122" s="240"/>
      <c r="D122" s="240"/>
      <c r="E122" s="240"/>
    </row>
    <row r="123" spans="1:5" ht="12" customHeight="1" thickBot="1" x14ac:dyDescent="0.25">
      <c r="A123" s="259" t="s">
        <v>368</v>
      </c>
      <c r="B123" s="92" t="s">
        <v>354</v>
      </c>
      <c r="C123" s="241"/>
      <c r="D123" s="241"/>
      <c r="E123" s="241"/>
    </row>
    <row r="124" spans="1:5" ht="12" customHeight="1" thickBot="1" x14ac:dyDescent="0.25">
      <c r="A124" s="105" t="s">
        <v>319</v>
      </c>
      <c r="B124" s="108" t="s">
        <v>211</v>
      </c>
      <c r="C124" s="126">
        <f>+C91+C107+C121</f>
        <v>1340000</v>
      </c>
      <c r="D124" s="126">
        <f>+D91+D107+D121</f>
        <v>1340000</v>
      </c>
      <c r="E124" s="126">
        <f>+E91+E107+E121</f>
        <v>1221998</v>
      </c>
    </row>
    <row r="125" spans="1:5" ht="12" customHeight="1" thickBot="1" x14ac:dyDescent="0.25">
      <c r="A125" s="105" t="s">
        <v>320</v>
      </c>
      <c r="B125" s="108" t="s">
        <v>276</v>
      </c>
      <c r="C125" s="126">
        <f>+C126+C127+C128</f>
        <v>0</v>
      </c>
      <c r="D125" s="126">
        <f>+D126+D127+D128</f>
        <v>0</v>
      </c>
      <c r="E125" s="126">
        <f>+E126+E127+E128</f>
        <v>0</v>
      </c>
    </row>
    <row r="126" spans="1:5" ht="12" customHeight="1" x14ac:dyDescent="0.2">
      <c r="A126" s="257" t="s">
        <v>371</v>
      </c>
      <c r="B126" s="89" t="s">
        <v>213</v>
      </c>
      <c r="C126" s="116"/>
      <c r="D126" s="116"/>
      <c r="E126" s="116"/>
    </row>
    <row r="127" spans="1:5" ht="12" customHeight="1" x14ac:dyDescent="0.2">
      <c r="A127" s="257" t="s">
        <v>372</v>
      </c>
      <c r="B127" s="89" t="s">
        <v>214</v>
      </c>
      <c r="C127" s="116"/>
      <c r="D127" s="116"/>
      <c r="E127" s="116"/>
    </row>
    <row r="128" spans="1:5" ht="12" customHeight="1" thickBot="1" x14ac:dyDescent="0.25">
      <c r="A128" s="266" t="s">
        <v>373</v>
      </c>
      <c r="B128" s="87" t="s">
        <v>215</v>
      </c>
      <c r="C128" s="116"/>
      <c r="D128" s="116"/>
      <c r="E128" s="116"/>
    </row>
    <row r="129" spans="1:11" ht="12" customHeight="1" thickBot="1" x14ac:dyDescent="0.25">
      <c r="A129" s="105" t="s">
        <v>321</v>
      </c>
      <c r="B129" s="108" t="s">
        <v>216</v>
      </c>
      <c r="C129" s="126">
        <f>+C130+C131+C132+C133</f>
        <v>0</v>
      </c>
      <c r="D129" s="126">
        <f>+D130+D131+D132+D133</f>
        <v>0</v>
      </c>
      <c r="E129" s="126">
        <f>+E130+E131+E132+E133</f>
        <v>0</v>
      </c>
    </row>
    <row r="130" spans="1:11" ht="12" customHeight="1" x14ac:dyDescent="0.2">
      <c r="A130" s="257" t="s">
        <v>374</v>
      </c>
      <c r="B130" s="89" t="s">
        <v>217</v>
      </c>
      <c r="C130" s="116"/>
      <c r="D130" s="116"/>
      <c r="E130" s="116"/>
    </row>
    <row r="131" spans="1:11" ht="12" customHeight="1" x14ac:dyDescent="0.2">
      <c r="A131" s="257" t="s">
        <v>375</v>
      </c>
      <c r="B131" s="89" t="s">
        <v>218</v>
      </c>
      <c r="C131" s="116"/>
      <c r="D131" s="116"/>
      <c r="E131" s="116"/>
    </row>
    <row r="132" spans="1:11" ht="12" customHeight="1" x14ac:dyDescent="0.2">
      <c r="A132" s="257" t="s">
        <v>113</v>
      </c>
      <c r="B132" s="89" t="s">
        <v>219</v>
      </c>
      <c r="C132" s="116"/>
      <c r="D132" s="116"/>
      <c r="E132" s="116"/>
    </row>
    <row r="133" spans="1:11" s="73" customFormat="1" ht="12" customHeight="1" thickBot="1" x14ac:dyDescent="0.25">
      <c r="A133" s="266" t="s">
        <v>115</v>
      </c>
      <c r="B133" s="87" t="s">
        <v>220</v>
      </c>
      <c r="C133" s="116"/>
      <c r="D133" s="116"/>
      <c r="E133" s="116"/>
    </row>
    <row r="134" spans="1:11" ht="13.5" thickBot="1" x14ac:dyDescent="0.25">
      <c r="A134" s="105" t="s">
        <v>322</v>
      </c>
      <c r="B134" s="108" t="s">
        <v>281</v>
      </c>
      <c r="C134" s="242">
        <f>+C135+C136+C138+C139+C137</f>
        <v>0</v>
      </c>
      <c r="D134" s="242">
        <f>+D135+D136+D138+D139+D137</f>
        <v>0</v>
      </c>
      <c r="E134" s="242">
        <f>+E135+E136+E138+E139+E137</f>
        <v>0</v>
      </c>
      <c r="K134" s="224"/>
    </row>
    <row r="135" spans="1:11" x14ac:dyDescent="0.2">
      <c r="A135" s="257" t="s">
        <v>376</v>
      </c>
      <c r="B135" s="89" t="s">
        <v>222</v>
      </c>
      <c r="C135" s="116"/>
      <c r="D135" s="116"/>
      <c r="E135" s="116"/>
    </row>
    <row r="136" spans="1:11" ht="12" customHeight="1" x14ac:dyDescent="0.2">
      <c r="A136" s="257" t="s">
        <v>377</v>
      </c>
      <c r="B136" s="89" t="s">
        <v>223</v>
      </c>
      <c r="C136" s="116"/>
      <c r="D136" s="116"/>
      <c r="E136" s="116"/>
    </row>
    <row r="137" spans="1:11" ht="12" customHeight="1" x14ac:dyDescent="0.2">
      <c r="A137" s="257" t="s">
        <v>122</v>
      </c>
      <c r="B137" s="89" t="s">
        <v>280</v>
      </c>
      <c r="C137" s="116"/>
      <c r="D137" s="116"/>
      <c r="E137" s="116"/>
    </row>
    <row r="138" spans="1:11" s="73" customFormat="1" ht="12" customHeight="1" x14ac:dyDescent="0.2">
      <c r="A138" s="257" t="s">
        <v>124</v>
      </c>
      <c r="B138" s="89" t="s">
        <v>224</v>
      </c>
      <c r="C138" s="116"/>
      <c r="D138" s="116"/>
      <c r="E138" s="116"/>
    </row>
    <row r="139" spans="1:11" s="73" customFormat="1" ht="12" customHeight="1" thickBot="1" x14ac:dyDescent="0.25">
      <c r="A139" s="266" t="s">
        <v>279</v>
      </c>
      <c r="B139" s="87" t="s">
        <v>225</v>
      </c>
      <c r="C139" s="116"/>
      <c r="D139" s="116"/>
      <c r="E139" s="116"/>
    </row>
    <row r="140" spans="1:11" s="73" customFormat="1" ht="12" customHeight="1" thickBot="1" x14ac:dyDescent="0.25">
      <c r="A140" s="105" t="s">
        <v>323</v>
      </c>
      <c r="B140" s="108" t="s">
        <v>277</v>
      </c>
      <c r="C140" s="243">
        <f>+C141+C142+C143+C144</f>
        <v>0</v>
      </c>
      <c r="D140" s="243">
        <f>+D141+D142+D143+D144</f>
        <v>0</v>
      </c>
      <c r="E140" s="243">
        <f>+E141+E142+E143+E144</f>
        <v>0</v>
      </c>
    </row>
    <row r="141" spans="1:11" s="73" customFormat="1" ht="12" customHeight="1" x14ac:dyDescent="0.2">
      <c r="A141" s="257" t="s">
        <v>13</v>
      </c>
      <c r="B141" s="89" t="s">
        <v>227</v>
      </c>
      <c r="C141" s="116"/>
      <c r="D141" s="116"/>
      <c r="E141" s="116"/>
    </row>
    <row r="142" spans="1:11" s="73" customFormat="1" ht="12" customHeight="1" x14ac:dyDescent="0.2">
      <c r="A142" s="257" t="s">
        <v>14</v>
      </c>
      <c r="B142" s="89" t="s">
        <v>228</v>
      </c>
      <c r="C142" s="116"/>
      <c r="D142" s="116"/>
      <c r="E142" s="116"/>
    </row>
    <row r="143" spans="1:11" s="73" customFormat="1" ht="12" customHeight="1" x14ac:dyDescent="0.2">
      <c r="A143" s="257" t="s">
        <v>34</v>
      </c>
      <c r="B143" s="89" t="s">
        <v>229</v>
      </c>
      <c r="C143" s="116"/>
      <c r="D143" s="116"/>
      <c r="E143" s="116"/>
    </row>
    <row r="144" spans="1:11" ht="12.75" customHeight="1" thickBot="1" x14ac:dyDescent="0.25">
      <c r="A144" s="257" t="s">
        <v>130</v>
      </c>
      <c r="B144" s="89" t="s">
        <v>230</v>
      </c>
      <c r="C144" s="116"/>
      <c r="D144" s="116"/>
      <c r="E144" s="116"/>
    </row>
    <row r="145" spans="1:5" ht="12" customHeight="1" thickBot="1" x14ac:dyDescent="0.25">
      <c r="A145" s="105" t="s">
        <v>324</v>
      </c>
      <c r="B145" s="108" t="s">
        <v>231</v>
      </c>
      <c r="C145" s="256">
        <f>+C125+C129+C134+C140</f>
        <v>0</v>
      </c>
      <c r="D145" s="256">
        <f>+D125+D129+D134+D140</f>
        <v>0</v>
      </c>
      <c r="E145" s="256">
        <f>+E125+E129+E134+E140</f>
        <v>0</v>
      </c>
    </row>
    <row r="146" spans="1:5" ht="15" customHeight="1" thickBot="1" x14ac:dyDescent="0.25">
      <c r="A146" s="268" t="s">
        <v>325</v>
      </c>
      <c r="B146" s="128" t="s">
        <v>232</v>
      </c>
      <c r="C146" s="256">
        <f>+C124+C145</f>
        <v>1340000</v>
      </c>
      <c r="D146" s="256">
        <f>+D124+D145</f>
        <v>1340000</v>
      </c>
      <c r="E146" s="256">
        <f>+E124+E145</f>
        <v>1221998</v>
      </c>
    </row>
    <row r="147" spans="1:5" ht="13.5" thickBot="1" x14ac:dyDescent="0.25">
      <c r="A147" s="25"/>
      <c r="B147" s="26"/>
      <c r="C147" s="27"/>
      <c r="D147" s="27"/>
      <c r="E147" s="27"/>
    </row>
    <row r="148" spans="1:5" ht="15" customHeight="1" thickBot="1" x14ac:dyDescent="0.25">
      <c r="A148" s="237" t="s">
        <v>282</v>
      </c>
      <c r="B148" s="238"/>
      <c r="C148" s="49"/>
      <c r="D148" s="50"/>
      <c r="E148" s="47"/>
    </row>
    <row r="149" spans="1:5" ht="14.25" customHeight="1" thickBot="1" x14ac:dyDescent="0.25">
      <c r="A149" s="237" t="s">
        <v>29</v>
      </c>
      <c r="B149" s="238"/>
      <c r="C149" s="49"/>
      <c r="D149" s="50"/>
      <c r="E149" s="47"/>
    </row>
  </sheetData>
  <sheetProtection formatCells="0"/>
  <mergeCells count="4">
    <mergeCell ref="B2:D2"/>
    <mergeCell ref="B3:D3"/>
    <mergeCell ref="A7:E7"/>
    <mergeCell ref="A90:E90"/>
  </mergeCells>
  <phoneticPr fontId="24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8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6"/>
  <sheetViews>
    <sheetView view="pageLayout" zoomScaleNormal="100" workbookViewId="0">
      <selection activeCell="C4" sqref="C4"/>
    </sheetView>
  </sheetViews>
  <sheetFormatPr defaultRowHeight="12.75" x14ac:dyDescent="0.2"/>
  <cols>
    <col min="1" max="1" width="6.6640625" style="7" customWidth="1"/>
    <col min="2" max="2" width="32.83203125" style="7" customWidth="1"/>
    <col min="3" max="3" width="20.83203125" style="7" customWidth="1"/>
    <col min="4" max="5" width="12.83203125" style="7" customWidth="1"/>
    <col min="6" max="16384" width="9.33203125" style="7"/>
  </cols>
  <sheetData>
    <row r="1" spans="1:5" ht="14.25" thickBot="1" x14ac:dyDescent="0.3">
      <c r="C1" s="53"/>
      <c r="D1" s="53"/>
      <c r="E1" s="53" t="s">
        <v>420</v>
      </c>
    </row>
    <row r="2" spans="1:5" ht="42.75" customHeight="1" thickBot="1" x14ac:dyDescent="0.25">
      <c r="A2" s="54" t="s">
        <v>366</v>
      </c>
      <c r="B2" s="55" t="s">
        <v>59</v>
      </c>
      <c r="C2" s="55" t="s">
        <v>60</v>
      </c>
      <c r="D2" s="56" t="s">
        <v>428</v>
      </c>
      <c r="E2" s="57" t="s">
        <v>429</v>
      </c>
    </row>
    <row r="3" spans="1:5" ht="15.95" customHeight="1" thickBot="1" x14ac:dyDescent="0.25">
      <c r="A3" s="58" t="s">
        <v>316</v>
      </c>
      <c r="B3" s="278" t="s">
        <v>408</v>
      </c>
      <c r="C3" s="278" t="s">
        <v>409</v>
      </c>
      <c r="D3" s="280">
        <v>500000</v>
      </c>
      <c r="E3" s="59">
        <v>500000</v>
      </c>
    </row>
    <row r="4" spans="1:5" ht="15.95" customHeight="1" x14ac:dyDescent="0.2">
      <c r="A4" s="60" t="s">
        <v>317</v>
      </c>
      <c r="B4" s="278" t="s">
        <v>418</v>
      </c>
      <c r="C4" s="278" t="s">
        <v>409</v>
      </c>
      <c r="D4" s="281">
        <v>0</v>
      </c>
      <c r="E4" s="63">
        <v>15000</v>
      </c>
    </row>
    <row r="5" spans="1:5" ht="15.95" customHeight="1" x14ac:dyDescent="0.2">
      <c r="A5" s="60" t="s">
        <v>318</v>
      </c>
      <c r="B5" s="279" t="s">
        <v>410</v>
      </c>
      <c r="C5" s="279" t="s">
        <v>409</v>
      </c>
      <c r="D5" s="282">
        <v>100000</v>
      </c>
      <c r="E5" s="63">
        <v>51110</v>
      </c>
    </row>
    <row r="6" spans="1:5" ht="15.95" customHeight="1" x14ac:dyDescent="0.2">
      <c r="A6" s="60" t="s">
        <v>319</v>
      </c>
      <c r="B6" s="279" t="s">
        <v>411</v>
      </c>
      <c r="C6" s="279" t="s">
        <v>409</v>
      </c>
      <c r="D6" s="282">
        <v>150000</v>
      </c>
      <c r="E6" s="63">
        <v>150000</v>
      </c>
    </row>
    <row r="7" spans="1:5" ht="15.95" customHeight="1" x14ac:dyDescent="0.2">
      <c r="A7" s="60" t="s">
        <v>320</v>
      </c>
      <c r="B7" s="279" t="s">
        <v>412</v>
      </c>
      <c r="C7" s="279" t="s">
        <v>409</v>
      </c>
      <c r="D7" s="282">
        <v>20000</v>
      </c>
      <c r="E7" s="63">
        <v>0</v>
      </c>
    </row>
    <row r="8" spans="1:5" ht="15.95" customHeight="1" x14ac:dyDescent="0.2">
      <c r="A8" s="60" t="s">
        <v>321</v>
      </c>
      <c r="B8" s="279" t="s">
        <v>413</v>
      </c>
      <c r="C8" s="279" t="s">
        <v>409</v>
      </c>
      <c r="D8" s="282">
        <v>40000</v>
      </c>
      <c r="E8" s="63">
        <v>40000</v>
      </c>
    </row>
    <row r="9" spans="1:5" ht="15.95" customHeight="1" x14ac:dyDescent="0.2">
      <c r="A9" s="60" t="s">
        <v>322</v>
      </c>
      <c r="B9" s="279" t="s">
        <v>414</v>
      </c>
      <c r="C9" s="279" t="s">
        <v>409</v>
      </c>
      <c r="D9" s="282">
        <v>400000</v>
      </c>
      <c r="E9" s="63">
        <v>461428</v>
      </c>
    </row>
    <row r="10" spans="1:5" ht="15.95" customHeight="1" x14ac:dyDescent="0.2">
      <c r="A10" s="60" t="s">
        <v>323</v>
      </c>
      <c r="B10" s="61" t="s">
        <v>415</v>
      </c>
      <c r="C10" s="61" t="s">
        <v>409</v>
      </c>
      <c r="D10" s="62">
        <v>0</v>
      </c>
      <c r="E10" s="63">
        <v>25006</v>
      </c>
    </row>
    <row r="11" spans="1:5" ht="15.95" customHeight="1" x14ac:dyDescent="0.2">
      <c r="A11" s="60" t="s">
        <v>324</v>
      </c>
      <c r="B11" s="61" t="s">
        <v>430</v>
      </c>
      <c r="C11" s="61" t="s">
        <v>409</v>
      </c>
      <c r="D11" s="62">
        <v>0</v>
      </c>
      <c r="E11" s="63">
        <v>19460</v>
      </c>
    </row>
    <row r="12" spans="1:5" ht="15.95" customHeight="1" x14ac:dyDescent="0.2">
      <c r="A12" s="60" t="s">
        <v>325</v>
      </c>
      <c r="B12" s="61" t="s">
        <v>431</v>
      </c>
      <c r="C12" s="61" t="s">
        <v>409</v>
      </c>
      <c r="D12" s="62">
        <v>0</v>
      </c>
      <c r="E12" s="63">
        <v>5000</v>
      </c>
    </row>
    <row r="13" spans="1:5" ht="15.95" customHeight="1" x14ac:dyDescent="0.2">
      <c r="A13" s="60" t="s">
        <v>326</v>
      </c>
      <c r="B13" s="61" t="s">
        <v>432</v>
      </c>
      <c r="C13" s="61" t="s">
        <v>409</v>
      </c>
      <c r="D13" s="62">
        <v>150000</v>
      </c>
      <c r="E13" s="63">
        <v>150000</v>
      </c>
    </row>
    <row r="14" spans="1:5" ht="15.95" customHeight="1" x14ac:dyDescent="0.2">
      <c r="A14" s="60" t="s">
        <v>327</v>
      </c>
      <c r="B14" s="61"/>
      <c r="C14" s="61"/>
      <c r="D14" s="62"/>
      <c r="E14" s="63"/>
    </row>
    <row r="15" spans="1:5" ht="15.95" customHeight="1" x14ac:dyDescent="0.2">
      <c r="A15" s="60" t="s">
        <v>328</v>
      </c>
      <c r="B15" s="61"/>
      <c r="C15" s="61"/>
      <c r="D15" s="62"/>
      <c r="E15" s="63"/>
    </row>
    <row r="16" spans="1:5" ht="15.95" customHeight="1" x14ac:dyDescent="0.2">
      <c r="A16" s="60" t="s">
        <v>329</v>
      </c>
      <c r="B16" s="61"/>
      <c r="C16" s="61"/>
      <c r="D16" s="62"/>
      <c r="E16" s="63"/>
    </row>
    <row r="17" spans="1:5" ht="15.95" customHeight="1" x14ac:dyDescent="0.2">
      <c r="A17" s="60" t="s">
        <v>330</v>
      </c>
      <c r="B17" s="61"/>
      <c r="C17" s="61"/>
      <c r="D17" s="62"/>
      <c r="E17" s="63"/>
    </row>
    <row r="18" spans="1:5" ht="15.95" customHeight="1" x14ac:dyDescent="0.2">
      <c r="A18" s="60" t="s">
        <v>331</v>
      </c>
      <c r="B18" s="61"/>
      <c r="C18" s="61"/>
      <c r="D18" s="62"/>
      <c r="E18" s="63"/>
    </row>
    <row r="19" spans="1:5" ht="15.95" customHeight="1" x14ac:dyDescent="0.2">
      <c r="A19" s="60" t="s">
        <v>332</v>
      </c>
      <c r="B19" s="61"/>
      <c r="C19" s="61"/>
      <c r="D19" s="62"/>
      <c r="E19" s="63"/>
    </row>
    <row r="20" spans="1:5" ht="15.95" customHeight="1" x14ac:dyDescent="0.2">
      <c r="A20" s="60" t="s">
        <v>333</v>
      </c>
      <c r="B20" s="61"/>
      <c r="C20" s="61"/>
      <c r="D20" s="62"/>
      <c r="E20" s="63"/>
    </row>
    <row r="21" spans="1:5" ht="15.95" customHeight="1" x14ac:dyDescent="0.2">
      <c r="A21" s="60" t="s">
        <v>334</v>
      </c>
      <c r="B21" s="61"/>
      <c r="C21" s="61"/>
      <c r="D21" s="62"/>
      <c r="E21" s="63"/>
    </row>
    <row r="22" spans="1:5" ht="15.95" customHeight="1" x14ac:dyDescent="0.2">
      <c r="A22" s="60" t="s">
        <v>335</v>
      </c>
      <c r="B22" s="61"/>
      <c r="C22" s="61"/>
      <c r="D22" s="62"/>
      <c r="E22" s="63"/>
    </row>
    <row r="23" spans="1:5" ht="15.95" customHeight="1" x14ac:dyDescent="0.2">
      <c r="A23" s="60" t="s">
        <v>336</v>
      </c>
      <c r="B23" s="61"/>
      <c r="C23" s="61"/>
      <c r="D23" s="62"/>
      <c r="E23" s="63"/>
    </row>
    <row r="24" spans="1:5" ht="15.95" customHeight="1" x14ac:dyDescent="0.2">
      <c r="A24" s="60" t="s">
        <v>337</v>
      </c>
      <c r="B24" s="61"/>
      <c r="C24" s="61"/>
      <c r="D24" s="62"/>
      <c r="E24" s="63"/>
    </row>
    <row r="25" spans="1:5" ht="15.95" customHeight="1" x14ac:dyDescent="0.2">
      <c r="A25" s="60" t="s">
        <v>338</v>
      </c>
      <c r="B25" s="61"/>
      <c r="C25" s="61"/>
      <c r="D25" s="62"/>
      <c r="E25" s="63"/>
    </row>
    <row r="26" spans="1:5" ht="15.95" customHeight="1" x14ac:dyDescent="0.2">
      <c r="A26" s="60" t="s">
        <v>339</v>
      </c>
      <c r="B26" s="61"/>
      <c r="C26" s="61"/>
      <c r="D26" s="62"/>
      <c r="E26" s="63"/>
    </row>
    <row r="27" spans="1:5" ht="15.95" customHeight="1" x14ac:dyDescent="0.2">
      <c r="A27" s="60" t="s">
        <v>340</v>
      </c>
      <c r="B27" s="61"/>
      <c r="C27" s="61"/>
      <c r="D27" s="62"/>
      <c r="E27" s="63"/>
    </row>
    <row r="28" spans="1:5" ht="15.95" customHeight="1" x14ac:dyDescent="0.2">
      <c r="A28" s="60" t="s">
        <v>341</v>
      </c>
      <c r="B28" s="61"/>
      <c r="C28" s="61"/>
      <c r="D28" s="62"/>
      <c r="E28" s="63"/>
    </row>
    <row r="29" spans="1:5" ht="15.95" customHeight="1" x14ac:dyDescent="0.2">
      <c r="A29" s="60" t="s">
        <v>342</v>
      </c>
      <c r="B29" s="61"/>
      <c r="C29" s="61"/>
      <c r="D29" s="62"/>
      <c r="E29" s="63"/>
    </row>
    <row r="30" spans="1:5" ht="15.95" customHeight="1" x14ac:dyDescent="0.2">
      <c r="A30" s="60" t="s">
        <v>343</v>
      </c>
      <c r="B30" s="61"/>
      <c r="C30" s="61"/>
      <c r="D30" s="62"/>
      <c r="E30" s="63"/>
    </row>
    <row r="31" spans="1:5" ht="15.95" customHeight="1" x14ac:dyDescent="0.2">
      <c r="A31" s="60" t="s">
        <v>344</v>
      </c>
      <c r="B31" s="61"/>
      <c r="C31" s="61"/>
      <c r="D31" s="62"/>
      <c r="E31" s="63"/>
    </row>
    <row r="32" spans="1:5" ht="15.95" customHeight="1" x14ac:dyDescent="0.2">
      <c r="A32" s="60" t="s">
        <v>397</v>
      </c>
      <c r="B32" s="61"/>
      <c r="C32" s="61"/>
      <c r="D32" s="62"/>
      <c r="E32" s="63"/>
    </row>
    <row r="33" spans="1:5" ht="15.95" customHeight="1" x14ac:dyDescent="0.2">
      <c r="A33" s="60" t="s">
        <v>58</v>
      </c>
      <c r="B33" s="61"/>
      <c r="C33" s="61"/>
      <c r="D33" s="62"/>
      <c r="E33" s="63"/>
    </row>
    <row r="34" spans="1:5" ht="15.95" customHeight="1" x14ac:dyDescent="0.2">
      <c r="A34" s="60" t="s">
        <v>61</v>
      </c>
      <c r="B34" s="61"/>
      <c r="C34" s="61"/>
      <c r="D34" s="62"/>
      <c r="E34" s="63"/>
    </row>
    <row r="35" spans="1:5" ht="15.95" customHeight="1" thickBot="1" x14ac:dyDescent="0.25">
      <c r="A35" s="64" t="s">
        <v>62</v>
      </c>
      <c r="B35" s="65"/>
      <c r="C35" s="65"/>
      <c r="D35" s="66"/>
      <c r="E35" s="67"/>
    </row>
    <row r="36" spans="1:5" ht="15.95" customHeight="1" thickBot="1" x14ac:dyDescent="0.25">
      <c r="A36" s="340" t="s">
        <v>348</v>
      </c>
      <c r="B36" s="341"/>
      <c r="C36" s="68"/>
      <c r="D36" s="69">
        <f>SUM(D3:D35)</f>
        <v>1360000</v>
      </c>
      <c r="E36" s="70">
        <f>SUM(E3:E35)</f>
        <v>1417004</v>
      </c>
    </row>
  </sheetData>
  <mergeCells count="1">
    <mergeCell ref="A36:B36"/>
  </mergeCells>
  <phoneticPr fontId="24" type="noConversion"/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2016. évi céljelleggel juttatott támogatások felhasználásáról&amp;R&amp;"Times New Roman CE,Félkövér dőlt"&amp;11 1. tájékoztató tábla a ......../2017. (........)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view="pageLayout" topLeftCell="A49" zoomScaleNormal="100" workbookViewId="0">
      <selection sqref="A1:E1"/>
    </sheetView>
  </sheetViews>
  <sheetFormatPr defaultRowHeight="12.75" x14ac:dyDescent="0.2"/>
  <cols>
    <col min="1" max="1" width="6.33203125" customWidth="1"/>
    <col min="2" max="2" width="79.33203125" customWidth="1"/>
    <col min="3" max="3" width="18.1640625" customWidth="1"/>
    <col min="4" max="4" width="16.5" customWidth="1"/>
    <col min="5" max="5" width="19.5" customWidth="1"/>
  </cols>
  <sheetData>
    <row r="1" spans="1:5" ht="19.5" customHeight="1" x14ac:dyDescent="0.2">
      <c r="A1" s="342" t="s">
        <v>514</v>
      </c>
      <c r="B1" s="343"/>
      <c r="C1" s="343"/>
      <c r="D1" s="343"/>
      <c r="E1" s="343"/>
    </row>
    <row r="2" spans="1:5" ht="4.5" hidden="1" customHeight="1" x14ac:dyDescent="0.25">
      <c r="A2" s="295"/>
      <c r="B2" s="295"/>
      <c r="C2" s="295"/>
      <c r="D2" s="295"/>
      <c r="E2" s="295"/>
    </row>
    <row r="3" spans="1:5" ht="13.5" customHeight="1" x14ac:dyDescent="0.2">
      <c r="A3" s="303" t="s">
        <v>286</v>
      </c>
      <c r="B3" s="304" t="s">
        <v>359</v>
      </c>
      <c r="C3" s="304" t="s">
        <v>287</v>
      </c>
      <c r="D3" s="304" t="s">
        <v>433</v>
      </c>
      <c r="E3" s="305" t="s">
        <v>288</v>
      </c>
    </row>
    <row r="4" spans="1:5" ht="12" customHeight="1" x14ac:dyDescent="0.2">
      <c r="A4" s="296">
        <v>1</v>
      </c>
      <c r="B4" s="296">
        <v>2</v>
      </c>
      <c r="C4" s="296">
        <v>3</v>
      </c>
      <c r="D4" s="296">
        <v>4</v>
      </c>
      <c r="E4" s="296">
        <v>5</v>
      </c>
    </row>
    <row r="5" spans="1:5" ht="13.5" customHeight="1" x14ac:dyDescent="0.2">
      <c r="A5" s="297" t="s">
        <v>355</v>
      </c>
      <c r="B5" s="298" t="s">
        <v>434</v>
      </c>
      <c r="C5" s="299">
        <v>1470000</v>
      </c>
      <c r="D5" s="299">
        <v>0</v>
      </c>
      <c r="E5" s="299">
        <v>1470000</v>
      </c>
    </row>
    <row r="6" spans="1:5" ht="15.75" customHeight="1" x14ac:dyDescent="0.2">
      <c r="A6" s="300" t="s">
        <v>357</v>
      </c>
      <c r="B6" s="301" t="s">
        <v>435</v>
      </c>
      <c r="C6" s="302">
        <v>1470000</v>
      </c>
      <c r="D6" s="302">
        <v>0</v>
      </c>
      <c r="E6" s="302">
        <v>1470000</v>
      </c>
    </row>
    <row r="7" spans="1:5" ht="14.25" customHeight="1" x14ac:dyDescent="0.2">
      <c r="A7" s="297" t="s">
        <v>358</v>
      </c>
      <c r="B7" s="298" t="s">
        <v>436</v>
      </c>
      <c r="C7" s="299">
        <v>813977805</v>
      </c>
      <c r="D7" s="299">
        <v>0</v>
      </c>
      <c r="E7" s="299">
        <v>804073537</v>
      </c>
    </row>
    <row r="8" spans="1:5" ht="15.75" customHeight="1" x14ac:dyDescent="0.2">
      <c r="A8" s="297" t="s">
        <v>289</v>
      </c>
      <c r="B8" s="298" t="s">
        <v>437</v>
      </c>
      <c r="C8" s="299">
        <v>970869</v>
      </c>
      <c r="D8" s="299">
        <v>0</v>
      </c>
      <c r="E8" s="299">
        <v>1027804</v>
      </c>
    </row>
    <row r="9" spans="1:5" ht="15.75" customHeight="1" x14ac:dyDescent="0.2">
      <c r="A9" s="297" t="s">
        <v>290</v>
      </c>
      <c r="B9" s="298" t="s">
        <v>438</v>
      </c>
      <c r="C9" s="299">
        <v>1450333</v>
      </c>
      <c r="D9" s="299">
        <v>0</v>
      </c>
      <c r="E9" s="299">
        <v>100000</v>
      </c>
    </row>
    <row r="10" spans="1:5" ht="14.25" customHeight="1" x14ac:dyDescent="0.2">
      <c r="A10" s="300" t="s">
        <v>291</v>
      </c>
      <c r="B10" s="301" t="s">
        <v>439</v>
      </c>
      <c r="C10" s="302">
        <v>816399007</v>
      </c>
      <c r="D10" s="302">
        <v>0</v>
      </c>
      <c r="E10" s="302">
        <v>805201341</v>
      </c>
    </row>
    <row r="11" spans="1:5" ht="15.75" customHeight="1" x14ac:dyDescent="0.2">
      <c r="A11" s="297" t="s">
        <v>292</v>
      </c>
      <c r="B11" s="298" t="s">
        <v>440</v>
      </c>
      <c r="C11" s="299">
        <v>10000</v>
      </c>
      <c r="D11" s="299">
        <v>0</v>
      </c>
      <c r="E11" s="299">
        <v>10000</v>
      </c>
    </row>
    <row r="12" spans="1:5" ht="17.25" customHeight="1" x14ac:dyDescent="0.2">
      <c r="A12" s="297" t="s">
        <v>293</v>
      </c>
      <c r="B12" s="298" t="s">
        <v>441</v>
      </c>
      <c r="C12" s="299">
        <v>10000</v>
      </c>
      <c r="D12" s="299">
        <v>0</v>
      </c>
      <c r="E12" s="299">
        <v>10000</v>
      </c>
    </row>
    <row r="13" spans="1:5" ht="15.75" customHeight="1" x14ac:dyDescent="0.2">
      <c r="A13" s="300" t="s">
        <v>294</v>
      </c>
      <c r="B13" s="301" t="s">
        <v>442</v>
      </c>
      <c r="C13" s="302">
        <v>10000</v>
      </c>
      <c r="D13" s="302">
        <v>0</v>
      </c>
      <c r="E13" s="302">
        <v>10000</v>
      </c>
    </row>
    <row r="14" spans="1:5" ht="28.5" x14ac:dyDescent="0.2">
      <c r="A14" s="300" t="s">
        <v>295</v>
      </c>
      <c r="B14" s="301" t="s">
        <v>443</v>
      </c>
      <c r="C14" s="302">
        <v>817879007</v>
      </c>
      <c r="D14" s="302">
        <v>0</v>
      </c>
      <c r="E14" s="302">
        <v>806681341</v>
      </c>
    </row>
    <row r="15" spans="1:5" ht="16.5" customHeight="1" x14ac:dyDescent="0.2">
      <c r="A15" s="297" t="s">
        <v>296</v>
      </c>
      <c r="B15" s="298" t="s">
        <v>444</v>
      </c>
      <c r="C15" s="299">
        <v>163605</v>
      </c>
      <c r="D15" s="299">
        <v>0</v>
      </c>
      <c r="E15" s="299">
        <v>5055</v>
      </c>
    </row>
    <row r="16" spans="1:5" ht="14.25" customHeight="1" x14ac:dyDescent="0.2">
      <c r="A16" s="300" t="s">
        <v>297</v>
      </c>
      <c r="B16" s="301" t="s">
        <v>445</v>
      </c>
      <c r="C16" s="302">
        <v>163605</v>
      </c>
      <c r="D16" s="302">
        <v>0</v>
      </c>
      <c r="E16" s="302">
        <v>5055</v>
      </c>
    </row>
    <row r="17" spans="1:5" ht="15" customHeight="1" x14ac:dyDescent="0.2">
      <c r="A17" s="297" t="s">
        <v>298</v>
      </c>
      <c r="B17" s="298" t="s">
        <v>446</v>
      </c>
      <c r="C17" s="299">
        <v>23751126</v>
      </c>
      <c r="D17" s="299">
        <v>0</v>
      </c>
      <c r="E17" s="299">
        <v>49525516</v>
      </c>
    </row>
    <row r="18" spans="1:5" ht="15.75" customHeight="1" x14ac:dyDescent="0.2">
      <c r="A18" s="300" t="s">
        <v>299</v>
      </c>
      <c r="B18" s="301" t="s">
        <v>447</v>
      </c>
      <c r="C18" s="302">
        <v>23751126</v>
      </c>
      <c r="D18" s="302">
        <v>0</v>
      </c>
      <c r="E18" s="302">
        <v>49525516</v>
      </c>
    </row>
    <row r="19" spans="1:5" ht="16.5" customHeight="1" x14ac:dyDescent="0.2">
      <c r="A19" s="300" t="s">
        <v>300</v>
      </c>
      <c r="B19" s="301" t="s">
        <v>448</v>
      </c>
      <c r="C19" s="302">
        <v>23914731</v>
      </c>
      <c r="D19" s="302">
        <v>0</v>
      </c>
      <c r="E19" s="302">
        <v>49530571</v>
      </c>
    </row>
    <row r="20" spans="1:5" ht="30" x14ac:dyDescent="0.2">
      <c r="A20" s="297" t="s">
        <v>301</v>
      </c>
      <c r="B20" s="298" t="s">
        <v>449</v>
      </c>
      <c r="C20" s="299">
        <v>10006931</v>
      </c>
      <c r="D20" s="299">
        <v>0</v>
      </c>
      <c r="E20" s="299">
        <v>2349786</v>
      </c>
    </row>
    <row r="21" spans="1:5" ht="18.75" customHeight="1" x14ac:dyDescent="0.2">
      <c r="A21" s="297" t="s">
        <v>302</v>
      </c>
      <c r="B21" s="298" t="s">
        <v>450</v>
      </c>
      <c r="C21" s="299">
        <v>3283803</v>
      </c>
      <c r="D21" s="299">
        <v>0</v>
      </c>
      <c r="E21" s="299">
        <v>936409</v>
      </c>
    </row>
    <row r="22" spans="1:5" ht="30" x14ac:dyDescent="0.2">
      <c r="A22" s="297" t="s">
        <v>303</v>
      </c>
      <c r="B22" s="298" t="s">
        <v>451</v>
      </c>
      <c r="C22" s="299">
        <v>4037762</v>
      </c>
      <c r="D22" s="299">
        <v>0</v>
      </c>
      <c r="E22" s="299">
        <v>587329</v>
      </c>
    </row>
    <row r="23" spans="1:5" ht="18.75" customHeight="1" x14ac:dyDescent="0.2">
      <c r="A23" s="297" t="s">
        <v>304</v>
      </c>
      <c r="B23" s="298" t="s">
        <v>452</v>
      </c>
      <c r="C23" s="299">
        <v>2685366</v>
      </c>
      <c r="D23" s="299">
        <v>0</v>
      </c>
      <c r="E23" s="299">
        <v>826048</v>
      </c>
    </row>
    <row r="24" spans="1:5" ht="16.5" customHeight="1" x14ac:dyDescent="0.2">
      <c r="A24" s="297" t="s">
        <v>305</v>
      </c>
      <c r="B24" s="298" t="s">
        <v>453</v>
      </c>
      <c r="C24" s="299">
        <v>1718505</v>
      </c>
      <c r="D24" s="299">
        <v>0</v>
      </c>
      <c r="E24" s="299">
        <v>1718505</v>
      </c>
    </row>
    <row r="25" spans="1:5" ht="45" x14ac:dyDescent="0.2">
      <c r="A25" s="297" t="s">
        <v>306</v>
      </c>
      <c r="B25" s="298" t="s">
        <v>454</v>
      </c>
      <c r="C25" s="299">
        <v>1390619</v>
      </c>
      <c r="D25" s="299">
        <v>0</v>
      </c>
      <c r="E25" s="299">
        <v>1390619</v>
      </c>
    </row>
    <row r="26" spans="1:5" ht="16.5" customHeight="1" x14ac:dyDescent="0.2">
      <c r="A26" s="297" t="s">
        <v>307</v>
      </c>
      <c r="B26" s="298" t="s">
        <v>455</v>
      </c>
      <c r="C26" s="299">
        <v>327886</v>
      </c>
      <c r="D26" s="299">
        <v>0</v>
      </c>
      <c r="E26" s="299">
        <v>327886</v>
      </c>
    </row>
    <row r="27" spans="1:5" ht="30" x14ac:dyDescent="0.2">
      <c r="A27" s="297" t="s">
        <v>308</v>
      </c>
      <c r="B27" s="298" t="s">
        <v>456</v>
      </c>
      <c r="C27" s="299">
        <v>150000</v>
      </c>
      <c r="D27" s="299">
        <v>0</v>
      </c>
      <c r="E27" s="299">
        <v>150000</v>
      </c>
    </row>
    <row r="28" spans="1:5" ht="30" x14ac:dyDescent="0.2">
      <c r="A28" s="297" t="s">
        <v>309</v>
      </c>
      <c r="B28" s="298" t="s">
        <v>457</v>
      </c>
      <c r="C28" s="299">
        <v>1043016</v>
      </c>
      <c r="D28" s="299">
        <v>0</v>
      </c>
      <c r="E28" s="299">
        <v>1043016</v>
      </c>
    </row>
    <row r="29" spans="1:5" ht="19.5" customHeight="1" x14ac:dyDescent="0.2">
      <c r="A29" s="300" t="s">
        <v>310</v>
      </c>
      <c r="B29" s="301" t="s">
        <v>458</v>
      </c>
      <c r="C29" s="302">
        <v>12918452</v>
      </c>
      <c r="D29" s="302">
        <v>0</v>
      </c>
      <c r="E29" s="302">
        <v>5261307</v>
      </c>
    </row>
    <row r="30" spans="1:5" ht="14.25" customHeight="1" x14ac:dyDescent="0.2">
      <c r="A30" s="297" t="s">
        <v>311</v>
      </c>
      <c r="B30" s="298" t="s">
        <v>459</v>
      </c>
      <c r="C30" s="299">
        <v>20000</v>
      </c>
      <c r="D30" s="299">
        <v>0</v>
      </c>
      <c r="E30" s="299">
        <v>20000</v>
      </c>
    </row>
    <row r="31" spans="1:5" ht="17.25" customHeight="1" x14ac:dyDescent="0.2">
      <c r="A31" s="300" t="s">
        <v>460</v>
      </c>
      <c r="B31" s="301" t="s">
        <v>461</v>
      </c>
      <c r="C31" s="302">
        <v>20000</v>
      </c>
      <c r="D31" s="302">
        <v>0</v>
      </c>
      <c r="E31" s="302">
        <v>20000</v>
      </c>
    </row>
    <row r="32" spans="1:5" ht="15" customHeight="1" x14ac:dyDescent="0.2">
      <c r="A32" s="300" t="s">
        <v>462</v>
      </c>
      <c r="B32" s="301" t="s">
        <v>463</v>
      </c>
      <c r="C32" s="302">
        <v>12938452</v>
      </c>
      <c r="D32" s="302">
        <v>0</v>
      </c>
      <c r="E32" s="302">
        <v>5281307</v>
      </c>
    </row>
    <row r="33" spans="1:5" ht="15.75" customHeight="1" x14ac:dyDescent="0.2">
      <c r="A33" s="297" t="s">
        <v>464</v>
      </c>
      <c r="B33" s="298" t="s">
        <v>465</v>
      </c>
      <c r="C33" s="299">
        <v>1265000</v>
      </c>
      <c r="D33" s="299">
        <v>0</v>
      </c>
      <c r="E33" s="299">
        <v>0</v>
      </c>
    </row>
    <row r="34" spans="1:5" ht="15.75" customHeight="1" x14ac:dyDescent="0.2">
      <c r="A34" s="300" t="s">
        <v>466</v>
      </c>
      <c r="B34" s="301" t="s">
        <v>467</v>
      </c>
      <c r="C34" s="302">
        <v>1265000</v>
      </c>
      <c r="D34" s="302">
        <v>0</v>
      </c>
      <c r="E34" s="302">
        <v>0</v>
      </c>
    </row>
    <row r="35" spans="1:5" ht="16.5" customHeight="1" x14ac:dyDescent="0.2">
      <c r="A35" s="300" t="s">
        <v>468</v>
      </c>
      <c r="B35" s="301" t="s">
        <v>469</v>
      </c>
      <c r="C35" s="302">
        <v>1265000</v>
      </c>
      <c r="D35" s="302">
        <v>0</v>
      </c>
      <c r="E35" s="302">
        <v>0</v>
      </c>
    </row>
    <row r="36" spans="1:5" ht="15.75" customHeight="1" x14ac:dyDescent="0.2">
      <c r="A36" s="300" t="s">
        <v>470</v>
      </c>
      <c r="B36" s="301" t="s">
        <v>471</v>
      </c>
      <c r="C36" s="302">
        <v>855997190</v>
      </c>
      <c r="D36" s="302">
        <v>0</v>
      </c>
      <c r="E36" s="302">
        <v>861493219</v>
      </c>
    </row>
    <row r="37" spans="1:5" ht="16.5" customHeight="1" x14ac:dyDescent="0.2">
      <c r="A37" s="297" t="s">
        <v>472</v>
      </c>
      <c r="B37" s="298" t="s">
        <v>473</v>
      </c>
      <c r="C37" s="299">
        <v>1018274751</v>
      </c>
      <c r="D37" s="299">
        <v>0</v>
      </c>
      <c r="E37" s="299">
        <v>1018274751</v>
      </c>
    </row>
    <row r="38" spans="1:5" ht="14.25" customHeight="1" x14ac:dyDescent="0.2">
      <c r="A38" s="297" t="s">
        <v>474</v>
      </c>
      <c r="B38" s="298" t="s">
        <v>475</v>
      </c>
      <c r="C38" s="299">
        <v>76656170</v>
      </c>
      <c r="D38" s="299">
        <v>0</v>
      </c>
      <c r="E38" s="299">
        <v>71605837</v>
      </c>
    </row>
    <row r="39" spans="1:5" ht="18" customHeight="1" x14ac:dyDescent="0.2">
      <c r="A39" s="297" t="s">
        <v>476</v>
      </c>
      <c r="B39" s="298" t="s">
        <v>477</v>
      </c>
      <c r="C39" s="299">
        <v>14529860</v>
      </c>
      <c r="D39" s="299">
        <v>0</v>
      </c>
      <c r="E39" s="299">
        <v>14529860</v>
      </c>
    </row>
    <row r="40" spans="1:5" ht="28.5" customHeight="1" x14ac:dyDescent="0.2">
      <c r="A40" s="300" t="s">
        <v>478</v>
      </c>
      <c r="B40" s="301" t="s">
        <v>479</v>
      </c>
      <c r="C40" s="302">
        <v>14529860</v>
      </c>
      <c r="D40" s="302">
        <v>0</v>
      </c>
      <c r="E40" s="302">
        <v>14529860</v>
      </c>
    </row>
    <row r="41" spans="1:5" ht="16.5" customHeight="1" x14ac:dyDescent="0.2">
      <c r="A41" s="297" t="s">
        <v>480</v>
      </c>
      <c r="B41" s="298" t="s">
        <v>481</v>
      </c>
      <c r="C41" s="299">
        <v>-259281124</v>
      </c>
      <c r="D41" s="299">
        <v>0</v>
      </c>
      <c r="E41" s="299">
        <v>-260257076</v>
      </c>
    </row>
    <row r="42" spans="1:5" ht="13.5" customHeight="1" x14ac:dyDescent="0.2">
      <c r="A42" s="297" t="s">
        <v>482</v>
      </c>
      <c r="B42" s="298" t="s">
        <v>483</v>
      </c>
      <c r="C42" s="299">
        <v>-975952</v>
      </c>
      <c r="D42" s="299">
        <v>0</v>
      </c>
      <c r="E42" s="299">
        <v>9653096</v>
      </c>
    </row>
    <row r="43" spans="1:5" ht="15" customHeight="1" x14ac:dyDescent="0.2">
      <c r="A43" s="300" t="s">
        <v>484</v>
      </c>
      <c r="B43" s="301" t="s">
        <v>485</v>
      </c>
      <c r="C43" s="302">
        <v>849203705</v>
      </c>
      <c r="D43" s="302">
        <v>0</v>
      </c>
      <c r="E43" s="302">
        <v>853806468</v>
      </c>
    </row>
    <row r="44" spans="1:5" ht="16.5" customHeight="1" x14ac:dyDescent="0.2">
      <c r="A44" s="297" t="s">
        <v>486</v>
      </c>
      <c r="B44" s="298" t="s">
        <v>487</v>
      </c>
      <c r="C44" s="299">
        <v>171325</v>
      </c>
      <c r="D44" s="299">
        <v>0</v>
      </c>
      <c r="E44" s="299">
        <v>172488</v>
      </c>
    </row>
    <row r="45" spans="1:5" ht="28.5" customHeight="1" x14ac:dyDescent="0.2">
      <c r="A45" s="297" t="s">
        <v>488</v>
      </c>
      <c r="B45" s="298" t="s">
        <v>489</v>
      </c>
      <c r="C45" s="299">
        <v>154637</v>
      </c>
      <c r="D45" s="299">
        <v>0</v>
      </c>
      <c r="E45" s="299">
        <v>154637</v>
      </c>
    </row>
    <row r="46" spans="1:5" ht="21" customHeight="1" x14ac:dyDescent="0.2">
      <c r="A46" s="300" t="s">
        <v>490</v>
      </c>
      <c r="B46" s="301" t="s">
        <v>491</v>
      </c>
      <c r="C46" s="302">
        <v>325962</v>
      </c>
      <c r="D46" s="302">
        <v>0</v>
      </c>
      <c r="E46" s="302">
        <v>327125</v>
      </c>
    </row>
    <row r="47" spans="1:5" ht="23.25" customHeight="1" x14ac:dyDescent="0.2">
      <c r="A47" s="297" t="s">
        <v>492</v>
      </c>
      <c r="B47" s="298" t="s">
        <v>493</v>
      </c>
      <c r="C47" s="299">
        <v>758562</v>
      </c>
      <c r="D47" s="299">
        <v>0</v>
      </c>
      <c r="E47" s="299">
        <v>2672575</v>
      </c>
    </row>
    <row r="48" spans="1:5" ht="29.25" customHeight="1" x14ac:dyDescent="0.2">
      <c r="A48" s="297" t="s">
        <v>494</v>
      </c>
      <c r="B48" s="298" t="s">
        <v>495</v>
      </c>
      <c r="C48" s="299">
        <v>1583341</v>
      </c>
      <c r="D48" s="299">
        <v>0</v>
      </c>
      <c r="E48" s="299">
        <v>1483684</v>
      </c>
    </row>
    <row r="49" spans="1:5" ht="30" customHeight="1" x14ac:dyDescent="0.2">
      <c r="A49" s="297" t="s">
        <v>496</v>
      </c>
      <c r="B49" s="298" t="s">
        <v>497</v>
      </c>
      <c r="C49" s="299">
        <v>0</v>
      </c>
      <c r="D49" s="299">
        <v>0</v>
      </c>
      <c r="E49" s="299">
        <v>1483684</v>
      </c>
    </row>
    <row r="50" spans="1:5" ht="27.75" customHeight="1" x14ac:dyDescent="0.2">
      <c r="A50" s="300" t="s">
        <v>498</v>
      </c>
      <c r="B50" s="301" t="s">
        <v>499</v>
      </c>
      <c r="C50" s="302">
        <v>2341903</v>
      </c>
      <c r="D50" s="302">
        <v>0</v>
      </c>
      <c r="E50" s="302">
        <v>4156259</v>
      </c>
    </row>
    <row r="51" spans="1:5" ht="15" customHeight="1" x14ac:dyDescent="0.2">
      <c r="A51" s="297" t="s">
        <v>500</v>
      </c>
      <c r="B51" s="298" t="s">
        <v>501</v>
      </c>
      <c r="C51" s="299">
        <v>1727932</v>
      </c>
      <c r="D51" s="299">
        <v>0</v>
      </c>
      <c r="E51" s="299">
        <v>1750043</v>
      </c>
    </row>
    <row r="52" spans="1:5" ht="18" customHeight="1" x14ac:dyDescent="0.2">
      <c r="A52" s="297" t="s">
        <v>502</v>
      </c>
      <c r="B52" s="298" t="s">
        <v>503</v>
      </c>
      <c r="C52" s="299">
        <v>72292</v>
      </c>
      <c r="D52" s="299">
        <v>0</v>
      </c>
      <c r="E52" s="299">
        <v>8720</v>
      </c>
    </row>
    <row r="53" spans="1:5" ht="18.75" customHeight="1" x14ac:dyDescent="0.2">
      <c r="A53" s="300" t="s">
        <v>504</v>
      </c>
      <c r="B53" s="301" t="s">
        <v>505</v>
      </c>
      <c r="C53" s="302">
        <v>1800224</v>
      </c>
      <c r="D53" s="302">
        <v>0</v>
      </c>
      <c r="E53" s="302">
        <v>1758763</v>
      </c>
    </row>
    <row r="54" spans="1:5" ht="19.5" customHeight="1" x14ac:dyDescent="0.2">
      <c r="A54" s="300" t="s">
        <v>506</v>
      </c>
      <c r="B54" s="301" t="s">
        <v>507</v>
      </c>
      <c r="C54" s="302">
        <v>4468089</v>
      </c>
      <c r="D54" s="302">
        <v>0</v>
      </c>
      <c r="E54" s="302">
        <v>6242147</v>
      </c>
    </row>
    <row r="55" spans="1:5" ht="17.25" customHeight="1" x14ac:dyDescent="0.2">
      <c r="A55" s="297" t="s">
        <v>508</v>
      </c>
      <c r="B55" s="298" t="s">
        <v>509</v>
      </c>
      <c r="C55" s="299">
        <v>2325396</v>
      </c>
      <c r="D55" s="299">
        <v>0</v>
      </c>
      <c r="E55" s="299">
        <v>1444604</v>
      </c>
    </row>
    <row r="56" spans="1:5" ht="17.25" customHeight="1" x14ac:dyDescent="0.2">
      <c r="A56" s="300" t="s">
        <v>510</v>
      </c>
      <c r="B56" s="301" t="s">
        <v>511</v>
      </c>
      <c r="C56" s="302">
        <v>2325396</v>
      </c>
      <c r="D56" s="302">
        <v>0</v>
      </c>
      <c r="E56" s="302">
        <v>1444604</v>
      </c>
    </row>
    <row r="57" spans="1:5" ht="16.5" customHeight="1" x14ac:dyDescent="0.2">
      <c r="A57" s="300" t="s">
        <v>512</v>
      </c>
      <c r="B57" s="301" t="s">
        <v>513</v>
      </c>
      <c r="C57" s="302">
        <v>855997190</v>
      </c>
      <c r="D57" s="302">
        <v>0</v>
      </c>
      <c r="E57" s="302">
        <v>861493219</v>
      </c>
    </row>
  </sheetData>
  <mergeCells count="1">
    <mergeCell ref="A1:E1"/>
  </mergeCells>
  <phoneticPr fontId="24" type="noConversion"/>
  <pageMargins left="0.7" right="0.7" top="0.75" bottom="0.75" header="0.3" footer="0.3"/>
  <pageSetup paperSize="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2" sqref="A2"/>
    </sheetView>
  </sheetViews>
  <sheetFormatPr defaultRowHeight="12.75" x14ac:dyDescent="0.2"/>
  <cols>
    <col min="1" max="1" width="6.83203125" customWidth="1"/>
    <col min="2" max="2" width="46.83203125" customWidth="1"/>
    <col min="3" max="3" width="24.33203125" customWidth="1"/>
    <col min="4" max="4" width="19.33203125" customWidth="1"/>
  </cols>
  <sheetData>
    <row r="1" spans="1:3" ht="45.75" customHeight="1" x14ac:dyDescent="0.2">
      <c r="A1" s="344" t="s">
        <v>528</v>
      </c>
      <c r="B1" s="345"/>
      <c r="C1" s="345"/>
    </row>
    <row r="2" spans="1:3" ht="15" x14ac:dyDescent="0.2">
      <c r="A2" s="312"/>
      <c r="B2" s="312" t="s">
        <v>359</v>
      </c>
      <c r="C2" s="312" t="s">
        <v>515</v>
      </c>
    </row>
    <row r="3" spans="1:3" ht="14.25" customHeight="1" x14ac:dyDescent="0.2">
      <c r="A3" s="312"/>
      <c r="B3" s="312"/>
      <c r="C3" s="312"/>
    </row>
    <row r="4" spans="1:3" ht="29.25" customHeight="1" x14ac:dyDescent="0.2">
      <c r="A4" s="307">
        <v>1</v>
      </c>
      <c r="B4" s="306" t="s">
        <v>516</v>
      </c>
      <c r="C4" s="308">
        <v>151895629</v>
      </c>
    </row>
    <row r="5" spans="1:3" ht="25.5" customHeight="1" x14ac:dyDescent="0.2">
      <c r="A5" s="307">
        <v>2</v>
      </c>
      <c r="B5" s="306" t="s">
        <v>517</v>
      </c>
      <c r="C5" s="308">
        <v>127403671</v>
      </c>
    </row>
    <row r="6" spans="1:3" ht="32.25" customHeight="1" x14ac:dyDescent="0.2">
      <c r="A6" s="309">
        <v>3</v>
      </c>
      <c r="B6" s="310" t="s">
        <v>518</v>
      </c>
      <c r="C6" s="311">
        <v>24491958</v>
      </c>
    </row>
    <row r="7" spans="1:3" ht="29.25" customHeight="1" x14ac:dyDescent="0.2">
      <c r="A7" s="307">
        <v>4</v>
      </c>
      <c r="B7" s="306" t="s">
        <v>519</v>
      </c>
      <c r="C7" s="308">
        <v>14474029</v>
      </c>
    </row>
    <row r="8" spans="1:3" ht="26.25" customHeight="1" x14ac:dyDescent="0.2">
      <c r="A8" s="307">
        <v>5</v>
      </c>
      <c r="B8" s="306" t="s">
        <v>520</v>
      </c>
      <c r="C8" s="308">
        <v>4276686</v>
      </c>
    </row>
    <row r="9" spans="1:3" ht="28.5" customHeight="1" x14ac:dyDescent="0.2">
      <c r="A9" s="309">
        <v>6</v>
      </c>
      <c r="B9" s="310" t="s">
        <v>521</v>
      </c>
      <c r="C9" s="311">
        <v>10197343</v>
      </c>
    </row>
    <row r="10" spans="1:3" ht="32.25" customHeight="1" x14ac:dyDescent="0.2">
      <c r="A10" s="309">
        <v>7</v>
      </c>
      <c r="B10" s="310" t="s">
        <v>522</v>
      </c>
      <c r="C10" s="311">
        <v>34689301</v>
      </c>
    </row>
    <row r="11" spans="1:3" ht="24.75" customHeight="1" x14ac:dyDescent="0.2">
      <c r="A11" s="309">
        <v>8</v>
      </c>
      <c r="B11" s="310" t="s">
        <v>523</v>
      </c>
      <c r="C11" s="311">
        <v>34689301</v>
      </c>
    </row>
    <row r="12" spans="1:3" ht="24.75" customHeight="1" x14ac:dyDescent="0.2">
      <c r="A12" s="309">
        <v>9</v>
      </c>
      <c r="B12" s="310" t="s">
        <v>525</v>
      </c>
      <c r="C12" s="311">
        <v>30000000</v>
      </c>
    </row>
    <row r="13" spans="1:3" ht="30" customHeight="1" x14ac:dyDescent="0.2">
      <c r="A13" s="309">
        <v>10</v>
      </c>
      <c r="B13" s="310" t="s">
        <v>524</v>
      </c>
      <c r="C13" s="311">
        <v>4689301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61"/>
  <sheetViews>
    <sheetView view="pageLayout" topLeftCell="A76" zoomScaleNormal="130" zoomScaleSheetLayoutView="100" workbookViewId="0">
      <selection activeCell="C85" sqref="C85:E85"/>
    </sheetView>
  </sheetViews>
  <sheetFormatPr defaultRowHeight="15.75" x14ac:dyDescent="0.25"/>
  <cols>
    <col min="1" max="1" width="9.5" style="129" customWidth="1"/>
    <col min="2" max="2" width="60.83203125" style="129" customWidth="1"/>
    <col min="3" max="5" width="15.83203125" style="130" customWidth="1"/>
    <col min="6" max="16384" width="9.33203125" style="140"/>
  </cols>
  <sheetData>
    <row r="1" spans="1:5" ht="15.95" customHeight="1" x14ac:dyDescent="0.25">
      <c r="A1" s="314" t="s">
        <v>314</v>
      </c>
      <c r="B1" s="314"/>
      <c r="C1" s="314"/>
      <c r="D1" s="314"/>
      <c r="E1" s="314"/>
    </row>
    <row r="2" spans="1:5" ht="15.95" customHeight="1" thickBot="1" x14ac:dyDescent="0.3">
      <c r="A2" s="28" t="s">
        <v>402</v>
      </c>
      <c r="B2" s="28"/>
      <c r="C2" s="127"/>
      <c r="D2" s="127"/>
      <c r="E2" s="127" t="s">
        <v>420</v>
      </c>
    </row>
    <row r="3" spans="1:5" ht="15.95" customHeight="1" x14ac:dyDescent="0.25">
      <c r="A3" s="315" t="s">
        <v>366</v>
      </c>
      <c r="B3" s="317" t="s">
        <v>315</v>
      </c>
      <c r="C3" s="319" t="str">
        <f>+'1.1.sz.mell.'!C3:E3</f>
        <v>2016. évi</v>
      </c>
      <c r="D3" s="319"/>
      <c r="E3" s="320"/>
    </row>
    <row r="4" spans="1:5" ht="38.1" customHeight="1" thickBot="1" x14ac:dyDescent="0.3">
      <c r="A4" s="316"/>
      <c r="B4" s="318"/>
      <c r="C4" s="30" t="s">
        <v>55</v>
      </c>
      <c r="D4" s="30" t="s">
        <v>56</v>
      </c>
      <c r="E4" s="31" t="s">
        <v>57</v>
      </c>
    </row>
    <row r="5" spans="1:5" s="141" customFormat="1" ht="12" customHeight="1" thickBot="1" x14ac:dyDescent="0.25">
      <c r="A5" s="105" t="s">
        <v>179</v>
      </c>
      <c r="B5" s="106" t="s">
        <v>180</v>
      </c>
      <c r="C5" s="106" t="s">
        <v>181</v>
      </c>
      <c r="D5" s="106" t="s">
        <v>182</v>
      </c>
      <c r="E5" s="154" t="s">
        <v>183</v>
      </c>
    </row>
    <row r="6" spans="1:5" s="142" customFormat="1" ht="12" customHeight="1" thickBot="1" x14ac:dyDescent="0.25">
      <c r="A6" s="100" t="s">
        <v>316</v>
      </c>
      <c r="B6" s="101" t="s">
        <v>63</v>
      </c>
      <c r="C6" s="132">
        <f>SUM(C7:C11)</f>
        <v>50037214</v>
      </c>
      <c r="D6" s="132">
        <f>SUM(D7:D12)</f>
        <v>65430040</v>
      </c>
      <c r="E6" s="132">
        <f>SUM(E7:E12)</f>
        <v>65430040</v>
      </c>
    </row>
    <row r="7" spans="1:5" s="142" customFormat="1" ht="12" customHeight="1" x14ac:dyDescent="0.2">
      <c r="A7" s="95" t="s">
        <v>378</v>
      </c>
      <c r="B7" s="143" t="s">
        <v>64</v>
      </c>
      <c r="C7" s="134">
        <v>6972210</v>
      </c>
      <c r="D7" s="134">
        <v>8737781</v>
      </c>
      <c r="E7" s="117">
        <v>8737781</v>
      </c>
    </row>
    <row r="8" spans="1:5" s="142" customFormat="1" ht="12" customHeight="1" x14ac:dyDescent="0.2">
      <c r="A8" s="94" t="s">
        <v>379</v>
      </c>
      <c r="B8" s="144" t="s">
        <v>65</v>
      </c>
      <c r="C8" s="133">
        <v>27997367</v>
      </c>
      <c r="D8" s="133">
        <v>28371567</v>
      </c>
      <c r="E8" s="116">
        <v>28371567</v>
      </c>
    </row>
    <row r="9" spans="1:5" s="142" customFormat="1" ht="12" customHeight="1" x14ac:dyDescent="0.2">
      <c r="A9" s="94" t="s">
        <v>380</v>
      </c>
      <c r="B9" s="144" t="s">
        <v>66</v>
      </c>
      <c r="C9" s="133">
        <v>13867637</v>
      </c>
      <c r="D9" s="133">
        <v>13900699</v>
      </c>
      <c r="E9" s="116">
        <v>13900699</v>
      </c>
    </row>
    <row r="10" spans="1:5" s="142" customFormat="1" ht="12" customHeight="1" x14ac:dyDescent="0.2">
      <c r="A10" s="94" t="s">
        <v>381</v>
      </c>
      <c r="B10" s="144" t="s">
        <v>67</v>
      </c>
      <c r="C10" s="133">
        <v>1200000</v>
      </c>
      <c r="D10" s="133">
        <v>1200000</v>
      </c>
      <c r="E10" s="116">
        <v>1200000</v>
      </c>
    </row>
    <row r="11" spans="1:5" s="142" customFormat="1" ht="12" customHeight="1" x14ac:dyDescent="0.2">
      <c r="A11" s="94" t="s">
        <v>399</v>
      </c>
      <c r="B11" s="144" t="s">
        <v>416</v>
      </c>
      <c r="C11" s="133"/>
      <c r="D11" s="133">
        <v>11459145</v>
      </c>
      <c r="E11" s="116">
        <v>11459145</v>
      </c>
    </row>
    <row r="12" spans="1:5" s="142" customFormat="1" ht="12" customHeight="1" thickBot="1" x14ac:dyDescent="0.25">
      <c r="A12" s="93" t="s">
        <v>382</v>
      </c>
      <c r="B12" s="291" t="s">
        <v>422</v>
      </c>
      <c r="C12" s="290"/>
      <c r="D12" s="288">
        <v>1760848</v>
      </c>
      <c r="E12" s="287">
        <v>1760848</v>
      </c>
    </row>
    <row r="13" spans="1:5" s="142" customFormat="1" ht="12" customHeight="1" thickBot="1" x14ac:dyDescent="0.25">
      <c r="A13" s="100" t="s">
        <v>317</v>
      </c>
      <c r="B13" s="122" t="s">
        <v>70</v>
      </c>
      <c r="C13" s="132">
        <f>SUM(C14:C18)</f>
        <v>8949786</v>
      </c>
      <c r="D13" s="132">
        <f>SUM(D14:D18)</f>
        <v>11496600</v>
      </c>
      <c r="E13" s="115">
        <f>SUM(E14:E18)</f>
        <v>11496362</v>
      </c>
    </row>
    <row r="14" spans="1:5" s="142" customFormat="1" ht="12" customHeight="1" x14ac:dyDescent="0.2">
      <c r="A14" s="95" t="s">
        <v>384</v>
      </c>
      <c r="B14" s="143" t="s">
        <v>71</v>
      </c>
      <c r="C14" s="134"/>
      <c r="D14" s="134"/>
      <c r="E14" s="117"/>
    </row>
    <row r="15" spans="1:5" s="142" customFormat="1" ht="12" customHeight="1" x14ac:dyDescent="0.2">
      <c r="A15" s="94" t="s">
        <v>385</v>
      </c>
      <c r="B15" s="144" t="s">
        <v>72</v>
      </c>
      <c r="C15" s="133"/>
      <c r="D15" s="133"/>
      <c r="E15" s="116"/>
    </row>
    <row r="16" spans="1:5" s="142" customFormat="1" ht="12" customHeight="1" x14ac:dyDescent="0.2">
      <c r="A16" s="94" t="s">
        <v>386</v>
      </c>
      <c r="B16" s="144" t="s">
        <v>73</v>
      </c>
      <c r="C16" s="133"/>
      <c r="D16" s="133"/>
      <c r="E16" s="116"/>
    </row>
    <row r="17" spans="1:5" s="142" customFormat="1" ht="12" customHeight="1" x14ac:dyDescent="0.2">
      <c r="A17" s="94" t="s">
        <v>387</v>
      </c>
      <c r="B17" s="144" t="s">
        <v>74</v>
      </c>
      <c r="C17" s="133"/>
      <c r="D17" s="133"/>
      <c r="E17" s="116"/>
    </row>
    <row r="18" spans="1:5" s="142" customFormat="1" ht="12" customHeight="1" x14ac:dyDescent="0.2">
      <c r="A18" s="94" t="s">
        <v>388</v>
      </c>
      <c r="B18" s="144" t="s">
        <v>75</v>
      </c>
      <c r="C18" s="133">
        <v>8949786</v>
      </c>
      <c r="D18" s="133">
        <v>11496600</v>
      </c>
      <c r="E18" s="116">
        <v>11496362</v>
      </c>
    </row>
    <row r="19" spans="1:5" s="142" customFormat="1" ht="12" customHeight="1" thickBot="1" x14ac:dyDescent="0.25">
      <c r="A19" s="96" t="s">
        <v>394</v>
      </c>
      <c r="B19" s="145" t="s">
        <v>76</v>
      </c>
      <c r="C19" s="135"/>
      <c r="D19" s="135"/>
      <c r="E19" s="118"/>
    </row>
    <row r="20" spans="1:5" s="142" customFormat="1" ht="12" customHeight="1" thickBot="1" x14ac:dyDescent="0.25">
      <c r="A20" s="100" t="s">
        <v>318</v>
      </c>
      <c r="B20" s="101" t="s">
        <v>77</v>
      </c>
      <c r="C20" s="132">
        <f>SUM(C21:C25)</f>
        <v>0</v>
      </c>
      <c r="D20" s="132">
        <f>SUM(D21:D25)</f>
        <v>13012000</v>
      </c>
      <c r="E20" s="115">
        <f>SUM(E21:E25)</f>
        <v>12712000</v>
      </c>
    </row>
    <row r="21" spans="1:5" s="142" customFormat="1" ht="12" customHeight="1" x14ac:dyDescent="0.2">
      <c r="A21" s="95" t="s">
        <v>367</v>
      </c>
      <c r="B21" s="143" t="s">
        <v>78</v>
      </c>
      <c r="C21" s="134"/>
      <c r="D21" s="134">
        <v>12712000</v>
      </c>
      <c r="E21" s="117">
        <v>12712000</v>
      </c>
    </row>
    <row r="22" spans="1:5" s="142" customFormat="1" ht="12" customHeight="1" x14ac:dyDescent="0.2">
      <c r="A22" s="94" t="s">
        <v>368</v>
      </c>
      <c r="B22" s="144" t="s">
        <v>79</v>
      </c>
      <c r="C22" s="133"/>
      <c r="D22" s="133"/>
      <c r="E22" s="116"/>
    </row>
    <row r="23" spans="1:5" s="142" customFormat="1" ht="12" customHeight="1" x14ac:dyDescent="0.2">
      <c r="A23" s="94" t="s">
        <v>369</v>
      </c>
      <c r="B23" s="144" t="s">
        <v>80</v>
      </c>
      <c r="C23" s="133"/>
      <c r="D23" s="133"/>
      <c r="E23" s="116"/>
    </row>
    <row r="24" spans="1:5" s="142" customFormat="1" ht="12" customHeight="1" x14ac:dyDescent="0.2">
      <c r="A24" s="94" t="s">
        <v>370</v>
      </c>
      <c r="B24" s="144" t="s">
        <v>81</v>
      </c>
      <c r="C24" s="133"/>
      <c r="D24" s="133"/>
      <c r="E24" s="116"/>
    </row>
    <row r="25" spans="1:5" s="142" customFormat="1" ht="12" customHeight="1" x14ac:dyDescent="0.2">
      <c r="A25" s="94" t="s">
        <v>3</v>
      </c>
      <c r="B25" s="144" t="s">
        <v>82</v>
      </c>
      <c r="C25" s="133"/>
      <c r="D25" s="133">
        <v>300000</v>
      </c>
      <c r="E25" s="116"/>
    </row>
    <row r="26" spans="1:5" s="142" customFormat="1" ht="12" customHeight="1" thickBot="1" x14ac:dyDescent="0.25">
      <c r="A26" s="96" t="s">
        <v>4</v>
      </c>
      <c r="B26" s="145" t="s">
        <v>83</v>
      </c>
      <c r="C26" s="135"/>
      <c r="D26" s="135"/>
      <c r="E26" s="118"/>
    </row>
    <row r="27" spans="1:5" s="142" customFormat="1" ht="12" customHeight="1" thickBot="1" x14ac:dyDescent="0.25">
      <c r="A27" s="100" t="s">
        <v>5</v>
      </c>
      <c r="B27" s="101" t="s">
        <v>84</v>
      </c>
      <c r="C27" s="138">
        <f>SUM(C28,C31,C32,C33)</f>
        <v>32350000</v>
      </c>
      <c r="D27" s="138">
        <f t="shared" ref="D27:E27" si="0">SUM(D28,D31,D32,D33)</f>
        <v>43725000</v>
      </c>
      <c r="E27" s="138">
        <f t="shared" si="0"/>
        <v>43649562</v>
      </c>
    </row>
    <row r="28" spans="1:5" s="142" customFormat="1" ht="12" customHeight="1" x14ac:dyDescent="0.2">
      <c r="A28" s="95" t="s">
        <v>85</v>
      </c>
      <c r="B28" s="143" t="s">
        <v>86</v>
      </c>
      <c r="C28" s="153">
        <f>+C29+C30</f>
        <v>30100000</v>
      </c>
      <c r="D28" s="153">
        <f>+D29+D30</f>
        <v>41370000</v>
      </c>
      <c r="E28" s="152">
        <f>+E29+E30</f>
        <v>41364789</v>
      </c>
    </row>
    <row r="29" spans="1:5" s="142" customFormat="1" ht="12" customHeight="1" x14ac:dyDescent="0.2">
      <c r="A29" s="94" t="s">
        <v>87</v>
      </c>
      <c r="B29" s="144" t="s">
        <v>88</v>
      </c>
      <c r="C29" s="133">
        <v>6100000</v>
      </c>
      <c r="D29" s="133">
        <v>6810000</v>
      </c>
      <c r="E29" s="116">
        <v>6808278</v>
      </c>
    </row>
    <row r="30" spans="1:5" s="142" customFormat="1" ht="12" customHeight="1" x14ac:dyDescent="0.2">
      <c r="A30" s="94" t="s">
        <v>89</v>
      </c>
      <c r="B30" s="144" t="s">
        <v>90</v>
      </c>
      <c r="C30" s="133">
        <v>24000000</v>
      </c>
      <c r="D30" s="133">
        <v>34560000</v>
      </c>
      <c r="E30" s="116">
        <v>34556511</v>
      </c>
    </row>
    <row r="31" spans="1:5" s="142" customFormat="1" ht="12" customHeight="1" x14ac:dyDescent="0.2">
      <c r="A31" s="94" t="s">
        <v>91</v>
      </c>
      <c r="B31" s="144" t="s">
        <v>92</v>
      </c>
      <c r="C31" s="133">
        <v>2100000</v>
      </c>
      <c r="D31" s="133">
        <v>2205000</v>
      </c>
      <c r="E31" s="116">
        <v>2204778</v>
      </c>
    </row>
    <row r="32" spans="1:5" s="142" customFormat="1" ht="12" customHeight="1" x14ac:dyDescent="0.2">
      <c r="A32" s="94" t="s">
        <v>93</v>
      </c>
      <c r="B32" s="144" t="s">
        <v>94</v>
      </c>
      <c r="C32" s="133">
        <v>150000</v>
      </c>
      <c r="D32" s="133"/>
      <c r="E32" s="116"/>
    </row>
    <row r="33" spans="1:5" s="142" customFormat="1" ht="12" customHeight="1" thickBot="1" x14ac:dyDescent="0.25">
      <c r="A33" s="96" t="s">
        <v>95</v>
      </c>
      <c r="B33" s="145" t="s">
        <v>96</v>
      </c>
      <c r="C33" s="135"/>
      <c r="D33" s="135">
        <v>150000</v>
      </c>
      <c r="E33" s="118">
        <v>79995</v>
      </c>
    </row>
    <row r="34" spans="1:5" s="142" customFormat="1" ht="12" customHeight="1" thickBot="1" x14ac:dyDescent="0.25">
      <c r="A34" s="100" t="s">
        <v>320</v>
      </c>
      <c r="B34" s="101" t="s">
        <v>97</v>
      </c>
      <c r="C34" s="132">
        <f>SUM(C35:C44)</f>
        <v>7197000</v>
      </c>
      <c r="D34" s="132">
        <f>SUM(D35:D44)</f>
        <v>8952215</v>
      </c>
      <c r="E34" s="115">
        <f>SUM(E35:E44)</f>
        <v>8978782</v>
      </c>
    </row>
    <row r="35" spans="1:5" s="142" customFormat="1" ht="12" customHeight="1" x14ac:dyDescent="0.2">
      <c r="A35" s="95" t="s">
        <v>371</v>
      </c>
      <c r="B35" s="143" t="s">
        <v>98</v>
      </c>
      <c r="C35" s="134"/>
      <c r="D35" s="134"/>
      <c r="E35" s="117"/>
    </row>
    <row r="36" spans="1:5" s="142" customFormat="1" ht="12" customHeight="1" x14ac:dyDescent="0.2">
      <c r="A36" s="94" t="s">
        <v>372</v>
      </c>
      <c r="B36" s="144" t="s">
        <v>99</v>
      </c>
      <c r="C36" s="133">
        <v>2477000</v>
      </c>
      <c r="D36" s="133">
        <v>2620000</v>
      </c>
      <c r="E36" s="116">
        <v>2619339</v>
      </c>
    </row>
    <row r="37" spans="1:5" s="142" customFormat="1" ht="12" customHeight="1" x14ac:dyDescent="0.2">
      <c r="A37" s="94" t="s">
        <v>373</v>
      </c>
      <c r="B37" s="144" t="s">
        <v>100</v>
      </c>
      <c r="C37" s="133"/>
      <c r="D37" s="133"/>
      <c r="E37" s="116"/>
    </row>
    <row r="38" spans="1:5" s="142" customFormat="1" ht="12" customHeight="1" x14ac:dyDescent="0.2">
      <c r="A38" s="94" t="s">
        <v>7</v>
      </c>
      <c r="B38" s="144" t="s">
        <v>101</v>
      </c>
      <c r="C38" s="133">
        <v>2000000</v>
      </c>
      <c r="D38" s="133">
        <v>2870000</v>
      </c>
      <c r="E38" s="116">
        <v>2898888</v>
      </c>
    </row>
    <row r="39" spans="1:5" s="142" customFormat="1" ht="12" customHeight="1" x14ac:dyDescent="0.2">
      <c r="A39" s="94" t="s">
        <v>8</v>
      </c>
      <c r="B39" s="144" t="s">
        <v>102</v>
      </c>
      <c r="C39" s="133">
        <v>715000</v>
      </c>
      <c r="D39" s="133">
        <v>920000</v>
      </c>
      <c r="E39" s="116">
        <v>916973</v>
      </c>
    </row>
    <row r="40" spans="1:5" s="142" customFormat="1" ht="12" customHeight="1" x14ac:dyDescent="0.2">
      <c r="A40" s="94" t="s">
        <v>9</v>
      </c>
      <c r="B40" s="144" t="s">
        <v>103</v>
      </c>
      <c r="C40" s="133">
        <v>2005000</v>
      </c>
      <c r="D40" s="133">
        <v>2380000</v>
      </c>
      <c r="E40" s="116">
        <v>2378117</v>
      </c>
    </row>
    <row r="41" spans="1:5" s="142" customFormat="1" ht="12" customHeight="1" x14ac:dyDescent="0.2">
      <c r="A41" s="94" t="s">
        <v>10</v>
      </c>
      <c r="B41" s="144" t="s">
        <v>104</v>
      </c>
      <c r="C41" s="133"/>
      <c r="D41" s="133"/>
      <c r="E41" s="116"/>
    </row>
    <row r="42" spans="1:5" s="142" customFormat="1" ht="12" customHeight="1" x14ac:dyDescent="0.2">
      <c r="A42" s="94" t="s">
        <v>11</v>
      </c>
      <c r="B42" s="144" t="s">
        <v>105</v>
      </c>
      <c r="C42" s="133"/>
      <c r="D42" s="133"/>
      <c r="E42" s="116">
        <v>3250</v>
      </c>
    </row>
    <row r="43" spans="1:5" s="142" customFormat="1" ht="12" customHeight="1" x14ac:dyDescent="0.2">
      <c r="A43" s="94" t="s">
        <v>106</v>
      </c>
      <c r="B43" s="144" t="s">
        <v>107</v>
      </c>
      <c r="C43" s="136"/>
      <c r="D43" s="136"/>
      <c r="E43" s="119"/>
    </row>
    <row r="44" spans="1:5" s="142" customFormat="1" ht="12" customHeight="1" thickBot="1" x14ac:dyDescent="0.25">
      <c r="A44" s="96" t="s">
        <v>108</v>
      </c>
      <c r="B44" s="145" t="s">
        <v>109</v>
      </c>
      <c r="C44" s="137"/>
      <c r="D44" s="137">
        <v>162215</v>
      </c>
      <c r="E44" s="120">
        <v>162215</v>
      </c>
    </row>
    <row r="45" spans="1:5" s="142" customFormat="1" ht="12" customHeight="1" thickBot="1" x14ac:dyDescent="0.25">
      <c r="A45" s="100" t="s">
        <v>321</v>
      </c>
      <c r="B45" s="101" t="s">
        <v>110</v>
      </c>
      <c r="C45" s="132">
        <f>SUM(C46:C50)</f>
        <v>4725000</v>
      </c>
      <c r="D45" s="132">
        <f>SUM(D46:D50)</f>
        <v>4725000</v>
      </c>
      <c r="E45" s="115">
        <f>SUM(E46:E50)</f>
        <v>4784410</v>
      </c>
    </row>
    <row r="46" spans="1:5" s="142" customFormat="1" ht="12" customHeight="1" x14ac:dyDescent="0.2">
      <c r="A46" s="95" t="s">
        <v>374</v>
      </c>
      <c r="B46" s="143" t="s">
        <v>111</v>
      </c>
      <c r="C46" s="155"/>
      <c r="D46" s="155"/>
      <c r="E46" s="121"/>
    </row>
    <row r="47" spans="1:5" s="142" customFormat="1" ht="12" customHeight="1" x14ac:dyDescent="0.2">
      <c r="A47" s="94" t="s">
        <v>375</v>
      </c>
      <c r="B47" s="144" t="s">
        <v>112</v>
      </c>
      <c r="C47" s="136">
        <v>4725000</v>
      </c>
      <c r="D47" s="136">
        <v>4725000</v>
      </c>
      <c r="E47" s="119">
        <v>4784410</v>
      </c>
    </row>
    <row r="48" spans="1:5" s="142" customFormat="1" ht="12" customHeight="1" x14ac:dyDescent="0.2">
      <c r="A48" s="94" t="s">
        <v>113</v>
      </c>
      <c r="B48" s="144" t="s">
        <v>114</v>
      </c>
      <c r="C48" s="136"/>
      <c r="D48" s="136"/>
      <c r="E48" s="119"/>
    </row>
    <row r="49" spans="1:5" s="142" customFormat="1" ht="12" customHeight="1" x14ac:dyDescent="0.2">
      <c r="A49" s="94" t="s">
        <v>115</v>
      </c>
      <c r="B49" s="144" t="s">
        <v>116</v>
      </c>
      <c r="C49" s="136"/>
      <c r="D49" s="136"/>
      <c r="E49" s="119"/>
    </row>
    <row r="50" spans="1:5" s="142" customFormat="1" ht="12" customHeight="1" thickBot="1" x14ac:dyDescent="0.25">
      <c r="A50" s="96" t="s">
        <v>117</v>
      </c>
      <c r="B50" s="145" t="s">
        <v>118</v>
      </c>
      <c r="C50" s="137"/>
      <c r="D50" s="137"/>
      <c r="E50" s="120"/>
    </row>
    <row r="51" spans="1:5" s="142" customFormat="1" ht="17.25" customHeight="1" thickBot="1" x14ac:dyDescent="0.25">
      <c r="A51" s="100" t="s">
        <v>12</v>
      </c>
      <c r="B51" s="101" t="s">
        <v>119</v>
      </c>
      <c r="C51" s="132">
        <f>SUM(C52:C54)</f>
        <v>0</v>
      </c>
      <c r="D51" s="132">
        <f>SUM(D52:D54)</f>
        <v>423363</v>
      </c>
      <c r="E51" s="115">
        <f>SUM(E52:E54)</f>
        <v>421418</v>
      </c>
    </row>
    <row r="52" spans="1:5" s="142" customFormat="1" ht="12" customHeight="1" x14ac:dyDescent="0.2">
      <c r="A52" s="95" t="s">
        <v>376</v>
      </c>
      <c r="B52" s="143" t="s">
        <v>120</v>
      </c>
      <c r="C52" s="134"/>
      <c r="D52" s="134"/>
      <c r="E52" s="117"/>
    </row>
    <row r="53" spans="1:5" s="142" customFormat="1" ht="12" customHeight="1" x14ac:dyDescent="0.2">
      <c r="A53" s="94" t="s">
        <v>377</v>
      </c>
      <c r="B53" s="144" t="s">
        <v>121</v>
      </c>
      <c r="C53" s="133"/>
      <c r="D53" s="133"/>
      <c r="E53" s="116"/>
    </row>
    <row r="54" spans="1:5" s="142" customFormat="1" ht="12" customHeight="1" x14ac:dyDescent="0.2">
      <c r="A54" s="94" t="s">
        <v>122</v>
      </c>
      <c r="B54" s="144" t="s">
        <v>123</v>
      </c>
      <c r="C54" s="133"/>
      <c r="D54" s="133">
        <v>423363</v>
      </c>
      <c r="E54" s="116">
        <v>421418</v>
      </c>
    </row>
    <row r="55" spans="1:5" s="142" customFormat="1" ht="12" customHeight="1" thickBot="1" x14ac:dyDescent="0.25">
      <c r="A55" s="96" t="s">
        <v>124</v>
      </c>
      <c r="B55" s="145" t="s">
        <v>125</v>
      </c>
      <c r="C55" s="135"/>
      <c r="D55" s="135"/>
      <c r="E55" s="118"/>
    </row>
    <row r="56" spans="1:5" s="142" customFormat="1" ht="12" customHeight="1" thickBot="1" x14ac:dyDescent="0.25">
      <c r="A56" s="100" t="s">
        <v>323</v>
      </c>
      <c r="B56" s="122" t="s">
        <v>126</v>
      </c>
      <c r="C56" s="132">
        <f>SUM(C57:C59)</f>
        <v>0</v>
      </c>
      <c r="D56" s="132">
        <f>SUM(D57:D59)</f>
        <v>4423055</v>
      </c>
      <c r="E56" s="115">
        <f>SUM(E57:E59)</f>
        <v>4423055</v>
      </c>
    </row>
    <row r="57" spans="1:5" s="142" customFormat="1" ht="12" customHeight="1" x14ac:dyDescent="0.2">
      <c r="A57" s="95" t="s">
        <v>13</v>
      </c>
      <c r="B57" s="143" t="s">
        <v>127</v>
      </c>
      <c r="C57" s="136"/>
      <c r="D57" s="136"/>
      <c r="E57" s="119"/>
    </row>
    <row r="58" spans="1:5" s="142" customFormat="1" ht="12" customHeight="1" x14ac:dyDescent="0.2">
      <c r="A58" s="94" t="s">
        <v>14</v>
      </c>
      <c r="B58" s="144" t="s">
        <v>128</v>
      </c>
      <c r="C58" s="136"/>
      <c r="D58" s="136"/>
      <c r="E58" s="119"/>
    </row>
    <row r="59" spans="1:5" s="142" customFormat="1" ht="12" customHeight="1" x14ac:dyDescent="0.2">
      <c r="A59" s="94" t="s">
        <v>34</v>
      </c>
      <c r="B59" s="144" t="s">
        <v>129</v>
      </c>
      <c r="C59" s="136"/>
      <c r="D59" s="136">
        <v>4423055</v>
      </c>
      <c r="E59" s="119">
        <v>4423055</v>
      </c>
    </row>
    <row r="60" spans="1:5" s="142" customFormat="1" ht="12" customHeight="1" thickBot="1" x14ac:dyDescent="0.25">
      <c r="A60" s="96" t="s">
        <v>130</v>
      </c>
      <c r="B60" s="145" t="s">
        <v>131</v>
      </c>
      <c r="C60" s="136"/>
      <c r="D60" s="136"/>
      <c r="E60" s="119"/>
    </row>
    <row r="61" spans="1:5" s="142" customFormat="1" ht="12" customHeight="1" thickBot="1" x14ac:dyDescent="0.25">
      <c r="A61" s="100" t="s">
        <v>324</v>
      </c>
      <c r="B61" s="101" t="s">
        <v>132</v>
      </c>
      <c r="C61" s="138">
        <f>+C6+C13+C20+C27+C34+C45+C51+C56</f>
        <v>103259000</v>
      </c>
      <c r="D61" s="138">
        <f>+D6+D13+D20+D27+D34+D45+D51+D56</f>
        <v>152187273</v>
      </c>
      <c r="E61" s="151">
        <f>+E6+E13+E20+E27+E34+E45+E51+E56</f>
        <v>151895629</v>
      </c>
    </row>
    <row r="62" spans="1:5" s="142" customFormat="1" ht="12" customHeight="1" thickBot="1" x14ac:dyDescent="0.25">
      <c r="A62" s="156" t="s">
        <v>133</v>
      </c>
      <c r="B62" s="122" t="s">
        <v>134</v>
      </c>
      <c r="C62" s="132">
        <f>+C63+C64+C65</f>
        <v>0</v>
      </c>
      <c r="D62" s="132">
        <f>+D63+D64+D65</f>
        <v>0</v>
      </c>
      <c r="E62" s="115">
        <f>+E63+E64+E65</f>
        <v>0</v>
      </c>
    </row>
    <row r="63" spans="1:5" s="142" customFormat="1" ht="12" customHeight="1" x14ac:dyDescent="0.2">
      <c r="A63" s="95" t="s">
        <v>135</v>
      </c>
      <c r="B63" s="143" t="s">
        <v>136</v>
      </c>
      <c r="C63" s="136"/>
      <c r="D63" s="136"/>
      <c r="E63" s="119"/>
    </row>
    <row r="64" spans="1:5" s="142" customFormat="1" ht="12" customHeight="1" x14ac:dyDescent="0.2">
      <c r="A64" s="94" t="s">
        <v>137</v>
      </c>
      <c r="B64" s="144" t="s">
        <v>138</v>
      </c>
      <c r="C64" s="136"/>
      <c r="D64" s="136"/>
      <c r="E64" s="119"/>
    </row>
    <row r="65" spans="1:5" s="142" customFormat="1" ht="12" customHeight="1" thickBot="1" x14ac:dyDescent="0.25">
      <c r="A65" s="96" t="s">
        <v>139</v>
      </c>
      <c r="B65" s="80" t="s">
        <v>184</v>
      </c>
      <c r="C65" s="136"/>
      <c r="D65" s="136"/>
      <c r="E65" s="119"/>
    </row>
    <row r="66" spans="1:5" s="142" customFormat="1" ht="12" customHeight="1" thickBot="1" x14ac:dyDescent="0.25">
      <c r="A66" s="156" t="s">
        <v>141</v>
      </c>
      <c r="B66" s="122" t="s">
        <v>142</v>
      </c>
      <c r="C66" s="132">
        <f>+C67+C68+C69+C70</f>
        <v>0</v>
      </c>
      <c r="D66" s="132">
        <f>+D67+D68+D69+D70</f>
        <v>0</v>
      </c>
      <c r="E66" s="115">
        <f>+E67+E68+E69+E70</f>
        <v>0</v>
      </c>
    </row>
    <row r="67" spans="1:5" s="142" customFormat="1" ht="13.5" customHeight="1" x14ac:dyDescent="0.2">
      <c r="A67" s="95" t="s">
        <v>400</v>
      </c>
      <c r="B67" s="143" t="s">
        <v>143</v>
      </c>
      <c r="C67" s="136"/>
      <c r="D67" s="136"/>
      <c r="E67" s="119"/>
    </row>
    <row r="68" spans="1:5" s="142" customFormat="1" ht="12" customHeight="1" x14ac:dyDescent="0.2">
      <c r="A68" s="94" t="s">
        <v>401</v>
      </c>
      <c r="B68" s="144" t="s">
        <v>144</v>
      </c>
      <c r="C68" s="136"/>
      <c r="D68" s="136"/>
      <c r="E68" s="119"/>
    </row>
    <row r="69" spans="1:5" s="142" customFormat="1" ht="12" customHeight="1" x14ac:dyDescent="0.2">
      <c r="A69" s="94" t="s">
        <v>145</v>
      </c>
      <c r="B69" s="144" t="s">
        <v>146</v>
      </c>
      <c r="C69" s="136"/>
      <c r="D69" s="136"/>
      <c r="E69" s="119"/>
    </row>
    <row r="70" spans="1:5" s="142" customFormat="1" ht="12" customHeight="1" thickBot="1" x14ac:dyDescent="0.25">
      <c r="A70" s="96" t="s">
        <v>147</v>
      </c>
      <c r="B70" s="145" t="s">
        <v>148</v>
      </c>
      <c r="C70" s="136"/>
      <c r="D70" s="136"/>
      <c r="E70" s="119"/>
    </row>
    <row r="71" spans="1:5" s="142" customFormat="1" ht="12" customHeight="1" thickBot="1" x14ac:dyDescent="0.25">
      <c r="A71" s="156" t="s">
        <v>149</v>
      </c>
      <c r="B71" s="122" t="s">
        <v>150</v>
      </c>
      <c r="C71" s="132">
        <f>+C72+C73</f>
        <v>8715000</v>
      </c>
      <c r="D71" s="132">
        <f>+D72+D73</f>
        <v>10297000</v>
      </c>
      <c r="E71" s="115">
        <f>+E72+E73</f>
        <v>10297000</v>
      </c>
    </row>
    <row r="72" spans="1:5" s="142" customFormat="1" ht="12" customHeight="1" x14ac:dyDescent="0.2">
      <c r="A72" s="95" t="s">
        <v>151</v>
      </c>
      <c r="B72" s="143" t="s">
        <v>152</v>
      </c>
      <c r="C72" s="136">
        <v>8715000</v>
      </c>
      <c r="D72" s="136">
        <v>10297000</v>
      </c>
      <c r="E72" s="119">
        <v>10297000</v>
      </c>
    </row>
    <row r="73" spans="1:5" s="142" customFormat="1" ht="12" customHeight="1" thickBot="1" x14ac:dyDescent="0.25">
      <c r="A73" s="96" t="s">
        <v>153</v>
      </c>
      <c r="B73" s="145" t="s">
        <v>154</v>
      </c>
      <c r="C73" s="136"/>
      <c r="D73" s="136"/>
      <c r="E73" s="119"/>
    </row>
    <row r="74" spans="1:5" s="142" customFormat="1" ht="12" customHeight="1" thickBot="1" x14ac:dyDescent="0.25">
      <c r="A74" s="156" t="s">
        <v>155</v>
      </c>
      <c r="B74" s="122" t="s">
        <v>156</v>
      </c>
      <c r="C74" s="132">
        <f>+C75+C76+C77</f>
        <v>0</v>
      </c>
      <c r="D74" s="132">
        <f>+D75+D76+D77</f>
        <v>4177029</v>
      </c>
      <c r="E74" s="115">
        <f>+E75+E76+E77</f>
        <v>4177029</v>
      </c>
    </row>
    <row r="75" spans="1:5" s="142" customFormat="1" ht="12" customHeight="1" x14ac:dyDescent="0.2">
      <c r="A75" s="95" t="s">
        <v>157</v>
      </c>
      <c r="B75" s="143" t="s">
        <v>158</v>
      </c>
      <c r="C75" s="136"/>
      <c r="D75" s="136">
        <v>4177029</v>
      </c>
      <c r="E75" s="119">
        <v>4177029</v>
      </c>
    </row>
    <row r="76" spans="1:5" s="142" customFormat="1" ht="12" customHeight="1" x14ac:dyDescent="0.2">
      <c r="A76" s="94" t="s">
        <v>159</v>
      </c>
      <c r="B76" s="144" t="s">
        <v>160</v>
      </c>
      <c r="C76" s="136"/>
      <c r="D76" s="136"/>
      <c r="E76" s="119"/>
    </row>
    <row r="77" spans="1:5" s="142" customFormat="1" ht="12" customHeight="1" thickBot="1" x14ac:dyDescent="0.25">
      <c r="A77" s="96" t="s">
        <v>161</v>
      </c>
      <c r="B77" s="124" t="s">
        <v>162</v>
      </c>
      <c r="C77" s="136"/>
      <c r="D77" s="136"/>
      <c r="E77" s="119"/>
    </row>
    <row r="78" spans="1:5" s="142" customFormat="1" ht="12" customHeight="1" thickBot="1" x14ac:dyDescent="0.25">
      <c r="A78" s="156" t="s">
        <v>163</v>
      </c>
      <c r="B78" s="122" t="s">
        <v>164</v>
      </c>
      <c r="C78" s="132">
        <f>+C79+C80+C81+C82</f>
        <v>0</v>
      </c>
      <c r="D78" s="132">
        <f>+D79+D80+D81+D82</f>
        <v>0</v>
      </c>
      <c r="E78" s="115">
        <f>+E79+E80+E81+E82</f>
        <v>0</v>
      </c>
    </row>
    <row r="79" spans="1:5" s="142" customFormat="1" ht="12" customHeight="1" x14ac:dyDescent="0.2">
      <c r="A79" s="146" t="s">
        <v>165</v>
      </c>
      <c r="B79" s="143" t="s">
        <v>166</v>
      </c>
      <c r="C79" s="136"/>
      <c r="D79" s="136"/>
      <c r="E79" s="119"/>
    </row>
    <row r="80" spans="1:5" s="142" customFormat="1" ht="12" customHeight="1" x14ac:dyDescent="0.2">
      <c r="A80" s="147" t="s">
        <v>167</v>
      </c>
      <c r="B80" s="144" t="s">
        <v>168</v>
      </c>
      <c r="C80" s="136"/>
      <c r="D80" s="136"/>
      <c r="E80" s="119"/>
    </row>
    <row r="81" spans="1:5" s="142" customFormat="1" ht="12" customHeight="1" x14ac:dyDescent="0.2">
      <c r="A81" s="147" t="s">
        <v>169</v>
      </c>
      <c r="B81" s="144" t="s">
        <v>170</v>
      </c>
      <c r="C81" s="136"/>
      <c r="D81" s="136"/>
      <c r="E81" s="119"/>
    </row>
    <row r="82" spans="1:5" s="142" customFormat="1" ht="12" customHeight="1" thickBot="1" x14ac:dyDescent="0.25">
      <c r="A82" s="157" t="s">
        <v>171</v>
      </c>
      <c r="B82" s="124" t="s">
        <v>172</v>
      </c>
      <c r="C82" s="136"/>
      <c r="D82" s="136"/>
      <c r="E82" s="119"/>
    </row>
    <row r="83" spans="1:5" s="142" customFormat="1" ht="12" customHeight="1" thickBot="1" x14ac:dyDescent="0.25">
      <c r="A83" s="156" t="s">
        <v>173</v>
      </c>
      <c r="B83" s="122" t="s">
        <v>174</v>
      </c>
      <c r="C83" s="159"/>
      <c r="D83" s="159"/>
      <c r="E83" s="160"/>
    </row>
    <row r="84" spans="1:5" s="142" customFormat="1" ht="12" customHeight="1" thickBot="1" x14ac:dyDescent="0.25">
      <c r="A84" s="156" t="s">
        <v>175</v>
      </c>
      <c r="B84" s="78" t="s">
        <v>176</v>
      </c>
      <c r="C84" s="138">
        <f>+C62+C66+C71+C74+C78+C83</f>
        <v>8715000</v>
      </c>
      <c r="D84" s="138">
        <f>+D62+D66+D71+D74+D78+D83</f>
        <v>14474029</v>
      </c>
      <c r="E84" s="151">
        <f>+E62+E66+E71+E74+E78+E83</f>
        <v>14474029</v>
      </c>
    </row>
    <row r="85" spans="1:5" s="142" customFormat="1" ht="18.75" customHeight="1" thickBot="1" x14ac:dyDescent="0.25">
      <c r="A85" s="158" t="s">
        <v>177</v>
      </c>
      <c r="B85" s="81" t="s">
        <v>178</v>
      </c>
      <c r="C85" s="138">
        <f>+C61+C84</f>
        <v>111974000</v>
      </c>
      <c r="D85" s="138">
        <f>+D61+D84</f>
        <v>166661302</v>
      </c>
      <c r="E85" s="151">
        <f>+E61+E84</f>
        <v>166369658</v>
      </c>
    </row>
    <row r="86" spans="1:5" s="142" customFormat="1" ht="12" customHeight="1" x14ac:dyDescent="0.2">
      <c r="A86" s="76"/>
      <c r="B86" s="76"/>
      <c r="C86" s="77"/>
      <c r="D86" s="77"/>
      <c r="E86" s="77"/>
    </row>
    <row r="87" spans="1:5" ht="16.5" customHeight="1" x14ac:dyDescent="0.25">
      <c r="A87" s="314" t="s">
        <v>345</v>
      </c>
      <c r="B87" s="314"/>
      <c r="C87" s="314"/>
      <c r="D87" s="314"/>
      <c r="E87" s="314"/>
    </row>
    <row r="88" spans="1:5" s="148" customFormat="1" ht="16.5" customHeight="1" thickBot="1" x14ac:dyDescent="0.3">
      <c r="A88" s="29" t="s">
        <v>403</v>
      </c>
      <c r="B88" s="29"/>
      <c r="C88" s="109"/>
      <c r="D88" s="109"/>
      <c r="E88" s="109" t="s">
        <v>420</v>
      </c>
    </row>
    <row r="89" spans="1:5" s="148" customFormat="1" ht="16.5" customHeight="1" x14ac:dyDescent="0.25">
      <c r="A89" s="315" t="s">
        <v>366</v>
      </c>
      <c r="B89" s="317" t="s">
        <v>54</v>
      </c>
      <c r="C89" s="319" t="str">
        <f>+C3</f>
        <v>2016. évi</v>
      </c>
      <c r="D89" s="319"/>
      <c r="E89" s="320"/>
    </row>
    <row r="90" spans="1:5" ht="38.1" customHeight="1" thickBot="1" x14ac:dyDescent="0.3">
      <c r="A90" s="316"/>
      <c r="B90" s="318"/>
      <c r="C90" s="30" t="s">
        <v>55</v>
      </c>
      <c r="D90" s="30" t="s">
        <v>56</v>
      </c>
      <c r="E90" s="31" t="s">
        <v>57</v>
      </c>
    </row>
    <row r="91" spans="1:5" s="141" customFormat="1" ht="12" customHeight="1" thickBot="1" x14ac:dyDescent="0.25">
      <c r="A91" s="105" t="s">
        <v>179</v>
      </c>
      <c r="B91" s="106" t="s">
        <v>180</v>
      </c>
      <c r="C91" s="106" t="s">
        <v>181</v>
      </c>
      <c r="D91" s="106" t="s">
        <v>182</v>
      </c>
      <c r="E91" s="107" t="s">
        <v>183</v>
      </c>
    </row>
    <row r="92" spans="1:5" ht="12" customHeight="1" thickBot="1" x14ac:dyDescent="0.3">
      <c r="A92" s="102" t="s">
        <v>316</v>
      </c>
      <c r="B92" s="104" t="s">
        <v>185</v>
      </c>
      <c r="C92" s="131">
        <f>SUM(C93:C97)</f>
        <v>100097000</v>
      </c>
      <c r="D92" s="131">
        <f>SUM(D93:D97)</f>
        <v>113723133</v>
      </c>
      <c r="E92" s="86">
        <f>SUM(E93:E97)</f>
        <v>107969051</v>
      </c>
    </row>
    <row r="93" spans="1:5" ht="12" customHeight="1" x14ac:dyDescent="0.25">
      <c r="A93" s="97" t="s">
        <v>378</v>
      </c>
      <c r="B93" s="90" t="s">
        <v>346</v>
      </c>
      <c r="C93" s="37">
        <v>18686000</v>
      </c>
      <c r="D93" s="37">
        <v>18189000</v>
      </c>
      <c r="E93" s="85">
        <v>17999382</v>
      </c>
    </row>
    <row r="94" spans="1:5" ht="12" customHeight="1" x14ac:dyDescent="0.25">
      <c r="A94" s="94" t="s">
        <v>379</v>
      </c>
      <c r="B94" s="88" t="s">
        <v>15</v>
      </c>
      <c r="C94" s="133">
        <v>4447000</v>
      </c>
      <c r="D94" s="133">
        <v>4093000</v>
      </c>
      <c r="E94" s="116">
        <v>4092419</v>
      </c>
    </row>
    <row r="95" spans="1:5" ht="12" customHeight="1" x14ac:dyDescent="0.25">
      <c r="A95" s="94" t="s">
        <v>380</v>
      </c>
      <c r="B95" s="88" t="s">
        <v>398</v>
      </c>
      <c r="C95" s="135">
        <v>29454000</v>
      </c>
      <c r="D95" s="135">
        <v>31009895</v>
      </c>
      <c r="E95" s="118">
        <v>27682323</v>
      </c>
    </row>
    <row r="96" spans="1:5" ht="12" customHeight="1" x14ac:dyDescent="0.25">
      <c r="A96" s="94" t="s">
        <v>381</v>
      </c>
      <c r="B96" s="91" t="s">
        <v>16</v>
      </c>
      <c r="C96" s="135">
        <v>2330000</v>
      </c>
      <c r="D96" s="135">
        <v>4320600</v>
      </c>
      <c r="E96" s="118">
        <v>4319800</v>
      </c>
    </row>
    <row r="97" spans="1:5" ht="12" customHeight="1" x14ac:dyDescent="0.25">
      <c r="A97" s="94" t="s">
        <v>389</v>
      </c>
      <c r="B97" s="99" t="s">
        <v>17</v>
      </c>
      <c r="C97" s="135">
        <f>SUM(C98:C107)</f>
        <v>45180000</v>
      </c>
      <c r="D97" s="135">
        <f>SUM(D98:D107)</f>
        <v>56110638</v>
      </c>
      <c r="E97" s="135">
        <f>SUM(E98:E107)</f>
        <v>53875127</v>
      </c>
    </row>
    <row r="98" spans="1:5" ht="12" customHeight="1" x14ac:dyDescent="0.25">
      <c r="A98" s="94" t="s">
        <v>382</v>
      </c>
      <c r="B98" s="88" t="s">
        <v>186</v>
      </c>
      <c r="C98" s="135"/>
      <c r="D98" s="135">
        <v>267523</v>
      </c>
      <c r="E98" s="118">
        <v>266501</v>
      </c>
    </row>
    <row r="99" spans="1:5" ht="12" customHeight="1" x14ac:dyDescent="0.25">
      <c r="A99" s="94" t="s">
        <v>383</v>
      </c>
      <c r="B99" s="111" t="s">
        <v>187</v>
      </c>
      <c r="C99" s="135"/>
      <c r="D99" s="135"/>
      <c r="E99" s="118"/>
    </row>
    <row r="100" spans="1:5" ht="12" customHeight="1" x14ac:dyDescent="0.25">
      <c r="A100" s="94" t="s">
        <v>390</v>
      </c>
      <c r="B100" s="112" t="s">
        <v>188</v>
      </c>
      <c r="C100" s="135"/>
      <c r="D100" s="135"/>
      <c r="E100" s="118"/>
    </row>
    <row r="101" spans="1:5" ht="12" customHeight="1" x14ac:dyDescent="0.25">
      <c r="A101" s="94" t="s">
        <v>391</v>
      </c>
      <c r="B101" s="112" t="s">
        <v>189</v>
      </c>
      <c r="C101" s="135"/>
      <c r="D101" s="135"/>
      <c r="E101" s="118"/>
    </row>
    <row r="102" spans="1:5" ht="12" customHeight="1" x14ac:dyDescent="0.25">
      <c r="A102" s="94" t="s">
        <v>392</v>
      </c>
      <c r="B102" s="111" t="s">
        <v>190</v>
      </c>
      <c r="C102" s="135">
        <v>44790000</v>
      </c>
      <c r="D102" s="135">
        <v>44862015</v>
      </c>
      <c r="E102" s="118">
        <v>42614280</v>
      </c>
    </row>
    <row r="103" spans="1:5" ht="12" customHeight="1" x14ac:dyDescent="0.25">
      <c r="A103" s="94" t="s">
        <v>393</v>
      </c>
      <c r="B103" s="111" t="s">
        <v>191</v>
      </c>
      <c r="C103" s="135"/>
      <c r="D103" s="135"/>
      <c r="E103" s="118"/>
    </row>
    <row r="104" spans="1:5" ht="12" customHeight="1" x14ac:dyDescent="0.25">
      <c r="A104" s="94" t="s">
        <v>395</v>
      </c>
      <c r="B104" s="112" t="s">
        <v>192</v>
      </c>
      <c r="C104" s="135"/>
      <c r="D104" s="135"/>
      <c r="E104" s="118"/>
    </row>
    <row r="105" spans="1:5" ht="12" customHeight="1" x14ac:dyDescent="0.25">
      <c r="A105" s="93" t="s">
        <v>18</v>
      </c>
      <c r="B105" s="113" t="s">
        <v>193</v>
      </c>
      <c r="C105" s="135"/>
      <c r="D105" s="135"/>
      <c r="E105" s="118"/>
    </row>
    <row r="106" spans="1:5" ht="12" customHeight="1" x14ac:dyDescent="0.25">
      <c r="A106" s="94" t="s">
        <v>194</v>
      </c>
      <c r="B106" s="113" t="s">
        <v>195</v>
      </c>
      <c r="C106" s="135"/>
      <c r="D106" s="135"/>
      <c r="E106" s="118"/>
    </row>
    <row r="107" spans="1:5" ht="12" customHeight="1" thickBot="1" x14ac:dyDescent="0.3">
      <c r="A107" s="98" t="s">
        <v>196</v>
      </c>
      <c r="B107" s="114" t="s">
        <v>197</v>
      </c>
      <c r="C107" s="38">
        <v>390000</v>
      </c>
      <c r="D107" s="38">
        <v>10981100</v>
      </c>
      <c r="E107" s="79">
        <v>10994346</v>
      </c>
    </row>
    <row r="108" spans="1:5" ht="12" customHeight="1" thickBot="1" x14ac:dyDescent="0.3">
      <c r="A108" s="100" t="s">
        <v>317</v>
      </c>
      <c r="B108" s="103" t="s">
        <v>198</v>
      </c>
      <c r="C108" s="132">
        <f>SUM(C109:C114)</f>
        <v>7538000</v>
      </c>
      <c r="D108" s="132">
        <f t="shared" ref="D108:E108" si="1">SUM(D109:D114)</f>
        <v>25345000</v>
      </c>
      <c r="E108" s="132">
        <f t="shared" si="1"/>
        <v>18212622</v>
      </c>
    </row>
    <row r="109" spans="1:5" ht="12" customHeight="1" x14ac:dyDescent="0.25">
      <c r="A109" s="95" t="s">
        <v>384</v>
      </c>
      <c r="B109" s="88" t="s">
        <v>33</v>
      </c>
      <c r="C109" s="134">
        <v>6038000</v>
      </c>
      <c r="D109" s="134">
        <v>6795300</v>
      </c>
      <c r="E109" s="117">
        <v>300000</v>
      </c>
    </row>
    <row r="110" spans="1:5" ht="12" customHeight="1" x14ac:dyDescent="0.25">
      <c r="A110" s="95" t="s">
        <v>385</v>
      </c>
      <c r="B110" s="92" t="s">
        <v>199</v>
      </c>
      <c r="C110" s="134"/>
      <c r="D110" s="134"/>
      <c r="E110" s="117"/>
    </row>
    <row r="111" spans="1:5" x14ac:dyDescent="0.25">
      <c r="A111" s="95" t="s">
        <v>386</v>
      </c>
      <c r="B111" s="92" t="s">
        <v>19</v>
      </c>
      <c r="C111" s="133">
        <v>1500000</v>
      </c>
      <c r="D111" s="133">
        <v>18549700</v>
      </c>
      <c r="E111" s="116">
        <v>17912622</v>
      </c>
    </row>
    <row r="112" spans="1:5" ht="12" customHeight="1" x14ac:dyDescent="0.25">
      <c r="A112" s="95" t="s">
        <v>387</v>
      </c>
      <c r="B112" s="92" t="s">
        <v>200</v>
      </c>
      <c r="C112" s="133"/>
      <c r="D112" s="133"/>
      <c r="E112" s="116"/>
    </row>
    <row r="113" spans="1:5" ht="12" customHeight="1" x14ac:dyDescent="0.25">
      <c r="A113" s="95" t="s">
        <v>388</v>
      </c>
      <c r="B113" s="124" t="s">
        <v>35</v>
      </c>
      <c r="C113" s="133"/>
      <c r="D113" s="133"/>
      <c r="E113" s="116"/>
    </row>
    <row r="114" spans="1:5" ht="21.75" customHeight="1" x14ac:dyDescent="0.25">
      <c r="A114" s="95" t="s">
        <v>394</v>
      </c>
      <c r="B114" s="123" t="s">
        <v>201</v>
      </c>
      <c r="C114" s="133"/>
      <c r="D114" s="133"/>
      <c r="E114" s="116"/>
    </row>
    <row r="115" spans="1:5" ht="24" customHeight="1" x14ac:dyDescent="0.25">
      <c r="A115" s="95" t="s">
        <v>396</v>
      </c>
      <c r="B115" s="139" t="s">
        <v>202</v>
      </c>
      <c r="C115" s="133"/>
      <c r="D115" s="133"/>
      <c r="E115" s="116"/>
    </row>
    <row r="116" spans="1:5" ht="12" customHeight="1" x14ac:dyDescent="0.25">
      <c r="A116" s="95" t="s">
        <v>20</v>
      </c>
      <c r="B116" s="112" t="s">
        <v>189</v>
      </c>
      <c r="C116" s="133"/>
      <c r="D116" s="133"/>
      <c r="E116" s="116"/>
    </row>
    <row r="117" spans="1:5" ht="12" customHeight="1" x14ac:dyDescent="0.25">
      <c r="A117" s="95" t="s">
        <v>21</v>
      </c>
      <c r="B117" s="112" t="s">
        <v>203</v>
      </c>
      <c r="C117" s="133"/>
      <c r="D117" s="133"/>
      <c r="E117" s="116"/>
    </row>
    <row r="118" spans="1:5" ht="12" customHeight="1" x14ac:dyDescent="0.25">
      <c r="A118" s="95" t="s">
        <v>22</v>
      </c>
      <c r="B118" s="112" t="s">
        <v>204</v>
      </c>
      <c r="C118" s="133"/>
      <c r="D118" s="133"/>
      <c r="E118" s="116"/>
    </row>
    <row r="119" spans="1:5" s="161" customFormat="1" ht="12" customHeight="1" x14ac:dyDescent="0.2">
      <c r="A119" s="95" t="s">
        <v>205</v>
      </c>
      <c r="B119" s="112" t="s">
        <v>192</v>
      </c>
      <c r="C119" s="133"/>
      <c r="D119" s="133"/>
      <c r="E119" s="116"/>
    </row>
    <row r="120" spans="1:5" ht="12" customHeight="1" x14ac:dyDescent="0.25">
      <c r="A120" s="95" t="s">
        <v>206</v>
      </c>
      <c r="B120" s="112" t="s">
        <v>207</v>
      </c>
      <c r="C120" s="133"/>
      <c r="D120" s="133"/>
      <c r="E120" s="116"/>
    </row>
    <row r="121" spans="1:5" ht="12" customHeight="1" thickBot="1" x14ac:dyDescent="0.3">
      <c r="A121" s="93" t="s">
        <v>208</v>
      </c>
      <c r="B121" s="112" t="s">
        <v>209</v>
      </c>
      <c r="C121" s="135"/>
      <c r="D121" s="135"/>
      <c r="E121" s="118"/>
    </row>
    <row r="122" spans="1:5" ht="12" customHeight="1" thickBot="1" x14ac:dyDescent="0.3">
      <c r="A122" s="100" t="s">
        <v>318</v>
      </c>
      <c r="B122" s="108" t="s">
        <v>210</v>
      </c>
      <c r="C122" s="132">
        <v>1416000</v>
      </c>
      <c r="D122" s="132">
        <v>21976483</v>
      </c>
      <c r="E122" s="115">
        <f>+E123+E124</f>
        <v>0</v>
      </c>
    </row>
    <row r="123" spans="1:5" ht="12" customHeight="1" x14ac:dyDescent="0.25">
      <c r="A123" s="95" t="s">
        <v>367</v>
      </c>
      <c r="B123" s="89" t="s">
        <v>353</v>
      </c>
      <c r="C123" s="134">
        <v>1416000</v>
      </c>
      <c r="D123" s="134">
        <v>21976483</v>
      </c>
      <c r="E123" s="117"/>
    </row>
    <row r="124" spans="1:5" ht="12" customHeight="1" thickBot="1" x14ac:dyDescent="0.3">
      <c r="A124" s="96" t="s">
        <v>368</v>
      </c>
      <c r="B124" s="92" t="s">
        <v>354</v>
      </c>
      <c r="C124" s="135"/>
      <c r="D124" s="135"/>
      <c r="E124" s="118"/>
    </row>
    <row r="125" spans="1:5" ht="12" customHeight="1" thickBot="1" x14ac:dyDescent="0.3">
      <c r="A125" s="100" t="s">
        <v>319</v>
      </c>
      <c r="B125" s="108" t="s">
        <v>211</v>
      </c>
      <c r="C125" s="132">
        <f>+C92+C108+C122</f>
        <v>109051000</v>
      </c>
      <c r="D125" s="132">
        <f>+D92+D108+D122</f>
        <v>161044616</v>
      </c>
      <c r="E125" s="115">
        <f>+E92+E108+E122</f>
        <v>126181673</v>
      </c>
    </row>
    <row r="126" spans="1:5" ht="12" customHeight="1" thickBot="1" x14ac:dyDescent="0.3">
      <c r="A126" s="100" t="s">
        <v>320</v>
      </c>
      <c r="B126" s="108" t="s">
        <v>212</v>
      </c>
      <c r="C126" s="132">
        <f>+C127+C128+C129</f>
        <v>0</v>
      </c>
      <c r="D126" s="132">
        <f>+D127+D128+D129</f>
        <v>0</v>
      </c>
      <c r="E126" s="115">
        <f>+E127+E128+E129</f>
        <v>0</v>
      </c>
    </row>
    <row r="127" spans="1:5" ht="12" customHeight="1" x14ac:dyDescent="0.25">
      <c r="A127" s="95" t="s">
        <v>371</v>
      </c>
      <c r="B127" s="89" t="s">
        <v>213</v>
      </c>
      <c r="C127" s="133"/>
      <c r="D127" s="133"/>
      <c r="E127" s="116"/>
    </row>
    <row r="128" spans="1:5" ht="12" customHeight="1" x14ac:dyDescent="0.25">
      <c r="A128" s="95" t="s">
        <v>372</v>
      </c>
      <c r="B128" s="89" t="s">
        <v>214</v>
      </c>
      <c r="C128" s="133"/>
      <c r="D128" s="133"/>
      <c r="E128" s="116"/>
    </row>
    <row r="129" spans="1:9" ht="12" customHeight="1" thickBot="1" x14ac:dyDescent="0.3">
      <c r="A129" s="93" t="s">
        <v>373</v>
      </c>
      <c r="B129" s="87" t="s">
        <v>215</v>
      </c>
      <c r="C129" s="133"/>
      <c r="D129" s="133"/>
      <c r="E129" s="116"/>
    </row>
    <row r="130" spans="1:9" ht="12" customHeight="1" thickBot="1" x14ac:dyDescent="0.3">
      <c r="A130" s="100" t="s">
        <v>321</v>
      </c>
      <c r="B130" s="108" t="s">
        <v>216</v>
      </c>
      <c r="C130" s="132">
        <f>+C131+C132+C134+C133</f>
        <v>0</v>
      </c>
      <c r="D130" s="132">
        <f>+D131+D132+D134+D133</f>
        <v>0</v>
      </c>
      <c r="E130" s="115">
        <f>+E131+E132+E134+E133</f>
        <v>0</v>
      </c>
    </row>
    <row r="131" spans="1:9" ht="12" customHeight="1" x14ac:dyDescent="0.25">
      <c r="A131" s="95" t="s">
        <v>374</v>
      </c>
      <c r="B131" s="89" t="s">
        <v>217</v>
      </c>
      <c r="C131" s="133"/>
      <c r="D131" s="133"/>
      <c r="E131" s="116"/>
    </row>
    <row r="132" spans="1:9" ht="12" customHeight="1" x14ac:dyDescent="0.25">
      <c r="A132" s="95" t="s">
        <v>375</v>
      </c>
      <c r="B132" s="89" t="s">
        <v>218</v>
      </c>
      <c r="C132" s="133"/>
      <c r="D132" s="133"/>
      <c r="E132" s="116"/>
    </row>
    <row r="133" spans="1:9" ht="12" customHeight="1" x14ac:dyDescent="0.25">
      <c r="A133" s="95" t="s">
        <v>113</v>
      </c>
      <c r="B133" s="89" t="s">
        <v>219</v>
      </c>
      <c r="C133" s="133"/>
      <c r="D133" s="133"/>
      <c r="E133" s="116"/>
    </row>
    <row r="134" spans="1:9" ht="12" customHeight="1" thickBot="1" x14ac:dyDescent="0.3">
      <c r="A134" s="93" t="s">
        <v>115</v>
      </c>
      <c r="B134" s="87" t="s">
        <v>220</v>
      </c>
      <c r="C134" s="133"/>
      <c r="D134" s="133"/>
      <c r="E134" s="116"/>
    </row>
    <row r="135" spans="1:9" ht="12" customHeight="1" thickBot="1" x14ac:dyDescent="0.3">
      <c r="A135" s="100" t="s">
        <v>322</v>
      </c>
      <c r="B135" s="108" t="s">
        <v>221</v>
      </c>
      <c r="C135" s="138">
        <f>+C136+C137+C138+C139</f>
        <v>1583000</v>
      </c>
      <c r="D135" s="138">
        <f>+D136+D137+D138+D139</f>
        <v>4276686</v>
      </c>
      <c r="E135" s="151">
        <f>+E136+E137+E138+E139</f>
        <v>4276686</v>
      </c>
    </row>
    <row r="136" spans="1:9" ht="12" customHeight="1" x14ac:dyDescent="0.25">
      <c r="A136" s="95" t="s">
        <v>376</v>
      </c>
      <c r="B136" s="89" t="s">
        <v>222</v>
      </c>
      <c r="C136" s="133"/>
      <c r="D136" s="133"/>
      <c r="E136" s="116"/>
    </row>
    <row r="137" spans="1:9" ht="12" customHeight="1" x14ac:dyDescent="0.25">
      <c r="A137" s="95" t="s">
        <v>377</v>
      </c>
      <c r="B137" s="89" t="s">
        <v>223</v>
      </c>
      <c r="C137" s="133">
        <v>1583000</v>
      </c>
      <c r="D137" s="133">
        <v>4276686</v>
      </c>
      <c r="E137" s="116">
        <v>4276686</v>
      </c>
    </row>
    <row r="138" spans="1:9" ht="12" customHeight="1" x14ac:dyDescent="0.25">
      <c r="A138" s="95" t="s">
        <v>122</v>
      </c>
      <c r="B138" s="89" t="s">
        <v>224</v>
      </c>
      <c r="C138" s="133"/>
      <c r="D138" s="133"/>
      <c r="E138" s="116"/>
    </row>
    <row r="139" spans="1:9" ht="12" customHeight="1" thickBot="1" x14ac:dyDescent="0.3">
      <c r="A139" s="93" t="s">
        <v>124</v>
      </c>
      <c r="B139" s="87" t="s">
        <v>225</v>
      </c>
      <c r="C139" s="133"/>
      <c r="D139" s="133"/>
      <c r="E139" s="116"/>
    </row>
    <row r="140" spans="1:9" ht="15" customHeight="1" thickBot="1" x14ac:dyDescent="0.3">
      <c r="A140" s="100" t="s">
        <v>323</v>
      </c>
      <c r="B140" s="108" t="s">
        <v>226</v>
      </c>
      <c r="C140" s="39">
        <f>+C141+C142+C143+C144</f>
        <v>0</v>
      </c>
      <c r="D140" s="39">
        <f>+D141+D142+D143+D144</f>
        <v>0</v>
      </c>
      <c r="E140" s="84">
        <f>+E141+E142+E143+E144</f>
        <v>0</v>
      </c>
      <c r="F140" s="149"/>
      <c r="G140" s="150"/>
      <c r="H140" s="150"/>
      <c r="I140" s="150"/>
    </row>
    <row r="141" spans="1:9" s="142" customFormat="1" ht="12.95" customHeight="1" x14ac:dyDescent="0.2">
      <c r="A141" s="95" t="s">
        <v>13</v>
      </c>
      <c r="B141" s="89" t="s">
        <v>227</v>
      </c>
      <c r="C141" s="133"/>
      <c r="D141" s="133"/>
      <c r="E141" s="116"/>
    </row>
    <row r="142" spans="1:9" ht="12.75" customHeight="1" x14ac:dyDescent="0.25">
      <c r="A142" s="95" t="s">
        <v>14</v>
      </c>
      <c r="B142" s="89" t="s">
        <v>228</v>
      </c>
      <c r="C142" s="133"/>
      <c r="D142" s="133"/>
      <c r="E142" s="116"/>
    </row>
    <row r="143" spans="1:9" ht="12.75" customHeight="1" x14ac:dyDescent="0.25">
      <c r="A143" s="95" t="s">
        <v>34</v>
      </c>
      <c r="B143" s="89" t="s">
        <v>229</v>
      </c>
      <c r="C143" s="133"/>
      <c r="D143" s="133"/>
      <c r="E143" s="116"/>
    </row>
    <row r="144" spans="1:9" ht="12.75" customHeight="1" thickBot="1" x14ac:dyDescent="0.3">
      <c r="A144" s="95" t="s">
        <v>130</v>
      </c>
      <c r="B144" s="89" t="s">
        <v>230</v>
      </c>
      <c r="C144" s="133"/>
      <c r="D144" s="133"/>
      <c r="E144" s="116"/>
    </row>
    <row r="145" spans="1:5" ht="16.5" thickBot="1" x14ac:dyDescent="0.3">
      <c r="A145" s="100" t="s">
        <v>324</v>
      </c>
      <c r="B145" s="108" t="s">
        <v>231</v>
      </c>
      <c r="C145" s="82">
        <f>+C126+C130+C135+C140</f>
        <v>1583000</v>
      </c>
      <c r="D145" s="82">
        <f>+D126+D130+D135+D140</f>
        <v>4276686</v>
      </c>
      <c r="E145" s="83">
        <f>+E126+E130+E135+E140</f>
        <v>4276686</v>
      </c>
    </row>
    <row r="146" spans="1:5" ht="16.5" thickBot="1" x14ac:dyDescent="0.3">
      <c r="A146" s="125" t="s">
        <v>325</v>
      </c>
      <c r="B146" s="128" t="s">
        <v>232</v>
      </c>
      <c r="C146" s="82">
        <f>+C125+C145</f>
        <v>110634000</v>
      </c>
      <c r="D146" s="82">
        <f>+D125+D145</f>
        <v>165321302</v>
      </c>
      <c r="E146" s="83">
        <f>+E125+E145</f>
        <v>130458359</v>
      </c>
    </row>
    <row r="148" spans="1:5" ht="18.75" customHeight="1" x14ac:dyDescent="0.25">
      <c r="A148" s="313" t="s">
        <v>233</v>
      </c>
      <c r="B148" s="313"/>
      <c r="C148" s="313"/>
      <c r="D148" s="313"/>
      <c r="E148" s="313"/>
    </row>
    <row r="149" spans="1:5" ht="13.5" customHeight="1" thickBot="1" x14ac:dyDescent="0.3">
      <c r="A149" s="110" t="s">
        <v>404</v>
      </c>
      <c r="B149" s="110"/>
      <c r="C149" s="140"/>
      <c r="E149" s="127" t="s">
        <v>420</v>
      </c>
    </row>
    <row r="150" spans="1:5" ht="21.75" thickBot="1" x14ac:dyDescent="0.3">
      <c r="A150" s="100">
        <v>1</v>
      </c>
      <c r="B150" s="103" t="s">
        <v>234</v>
      </c>
      <c r="C150" s="126">
        <f>+C61-C125</f>
        <v>-5792000</v>
      </c>
      <c r="D150" s="126">
        <f>+D61-D125</f>
        <v>-8857343</v>
      </c>
      <c r="E150" s="126">
        <f>+E61-E125</f>
        <v>25713956</v>
      </c>
    </row>
    <row r="151" spans="1:5" ht="21.75" thickBot="1" x14ac:dyDescent="0.3">
      <c r="A151" s="100" t="s">
        <v>317</v>
      </c>
      <c r="B151" s="103" t="s">
        <v>235</v>
      </c>
      <c r="C151" s="126">
        <f>+C84-C145</f>
        <v>7132000</v>
      </c>
      <c r="D151" s="126">
        <f>+D84-D145</f>
        <v>10197343</v>
      </c>
      <c r="E151" s="126">
        <f>+E84-E145</f>
        <v>10197343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129" customFormat="1" ht="12.75" customHeight="1" x14ac:dyDescent="0.25">
      <c r="C161" s="130"/>
      <c r="D161" s="130"/>
      <c r="E161" s="130"/>
    </row>
  </sheetData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honeticPr fontId="24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Önkormányzat
2016. ÉVI ZÁRSZÁMADÁS
KÖTELEZŐ FELADATAINAK MÉRLEGE 
&amp;R&amp;"Times New Roman CE,Félkövér dőlt"&amp;11 1.2. melléklet a ....../2017. (......) önkormányzati rendelethez</oddHeader>
  </headerFooter>
  <rowBreaks count="1" manualBreakCount="1">
    <brk id="8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61"/>
  <sheetViews>
    <sheetView view="pageLayout" topLeftCell="A87" zoomScaleNormal="130" zoomScaleSheetLayoutView="100" workbookViewId="0">
      <selection activeCell="B88" sqref="B88"/>
    </sheetView>
  </sheetViews>
  <sheetFormatPr defaultRowHeight="15.75" x14ac:dyDescent="0.25"/>
  <cols>
    <col min="1" max="1" width="9.5" style="129" customWidth="1"/>
    <col min="2" max="2" width="60.83203125" style="129" customWidth="1"/>
    <col min="3" max="5" width="15.83203125" style="130" customWidth="1"/>
    <col min="6" max="16384" width="9.33203125" style="140"/>
  </cols>
  <sheetData>
    <row r="1" spans="1:5" ht="15.95" customHeight="1" x14ac:dyDescent="0.25">
      <c r="A1" s="314" t="s">
        <v>314</v>
      </c>
      <c r="B1" s="314"/>
      <c r="C1" s="314"/>
      <c r="D1" s="314"/>
      <c r="E1" s="314"/>
    </row>
    <row r="2" spans="1:5" ht="15.95" customHeight="1" thickBot="1" x14ac:dyDescent="0.3">
      <c r="A2" s="28" t="s">
        <v>402</v>
      </c>
      <c r="B2" s="28"/>
      <c r="C2" s="127"/>
      <c r="D2" s="127"/>
      <c r="E2" s="127" t="s">
        <v>420</v>
      </c>
    </row>
    <row r="3" spans="1:5" ht="15.95" customHeight="1" x14ac:dyDescent="0.25">
      <c r="A3" s="315" t="s">
        <v>366</v>
      </c>
      <c r="B3" s="317" t="s">
        <v>315</v>
      </c>
      <c r="C3" s="319" t="str">
        <f>+'1.1.sz.mell.'!C3:E3</f>
        <v>2016. évi</v>
      </c>
      <c r="D3" s="319"/>
      <c r="E3" s="320"/>
    </row>
    <row r="4" spans="1:5" ht="38.1" customHeight="1" thickBot="1" x14ac:dyDescent="0.3">
      <c r="A4" s="316"/>
      <c r="B4" s="318"/>
      <c r="C4" s="30" t="s">
        <v>55</v>
      </c>
      <c r="D4" s="30" t="s">
        <v>56</v>
      </c>
      <c r="E4" s="31" t="s">
        <v>57</v>
      </c>
    </row>
    <row r="5" spans="1:5" s="141" customFormat="1" ht="12" customHeight="1" thickBot="1" x14ac:dyDescent="0.25">
      <c r="A5" s="105" t="s">
        <v>179</v>
      </c>
      <c r="B5" s="106" t="s">
        <v>180</v>
      </c>
      <c r="C5" s="106" t="s">
        <v>181</v>
      </c>
      <c r="D5" s="106" t="s">
        <v>182</v>
      </c>
      <c r="E5" s="154" t="s">
        <v>183</v>
      </c>
    </row>
    <row r="6" spans="1:5" s="142" customFormat="1" ht="12" customHeight="1" thickBot="1" x14ac:dyDescent="0.25">
      <c r="A6" s="100" t="s">
        <v>316</v>
      </c>
      <c r="B6" s="101" t="s">
        <v>63</v>
      </c>
      <c r="C6" s="132">
        <f>SUM(C7:C12)</f>
        <v>0</v>
      </c>
      <c r="D6" s="132">
        <f>SUM(D7:D12)</f>
        <v>0</v>
      </c>
      <c r="E6" s="115">
        <f>SUM(E7:E12)</f>
        <v>0</v>
      </c>
    </row>
    <row r="7" spans="1:5" s="142" customFormat="1" ht="12" customHeight="1" x14ac:dyDescent="0.2">
      <c r="A7" s="95" t="s">
        <v>378</v>
      </c>
      <c r="B7" s="143" t="s">
        <v>64</v>
      </c>
      <c r="C7" s="134"/>
      <c r="D7" s="134"/>
      <c r="E7" s="117"/>
    </row>
    <row r="8" spans="1:5" s="142" customFormat="1" ht="12" customHeight="1" x14ac:dyDescent="0.2">
      <c r="A8" s="94" t="s">
        <v>379</v>
      </c>
      <c r="B8" s="144" t="s">
        <v>65</v>
      </c>
      <c r="C8" s="133"/>
      <c r="D8" s="133"/>
      <c r="E8" s="116"/>
    </row>
    <row r="9" spans="1:5" s="142" customFormat="1" ht="12" customHeight="1" x14ac:dyDescent="0.2">
      <c r="A9" s="94" t="s">
        <v>380</v>
      </c>
      <c r="B9" s="144" t="s">
        <v>66</v>
      </c>
      <c r="C9" s="133"/>
      <c r="D9" s="133"/>
      <c r="E9" s="116"/>
    </row>
    <row r="10" spans="1:5" s="142" customFormat="1" ht="12" customHeight="1" x14ac:dyDescent="0.2">
      <c r="A10" s="94" t="s">
        <v>381</v>
      </c>
      <c r="B10" s="144" t="s">
        <v>67</v>
      </c>
      <c r="C10" s="133"/>
      <c r="D10" s="133"/>
      <c r="E10" s="116"/>
    </row>
    <row r="11" spans="1:5" s="142" customFormat="1" ht="12" customHeight="1" x14ac:dyDescent="0.2">
      <c r="A11" s="94" t="s">
        <v>399</v>
      </c>
      <c r="B11" s="144" t="s">
        <v>68</v>
      </c>
      <c r="C11" s="133"/>
      <c r="D11" s="133"/>
      <c r="E11" s="116"/>
    </row>
    <row r="12" spans="1:5" s="142" customFormat="1" ht="12" customHeight="1" thickBot="1" x14ac:dyDescent="0.25">
      <c r="A12" s="96" t="s">
        <v>382</v>
      </c>
      <c r="B12" s="145" t="s">
        <v>69</v>
      </c>
      <c r="C12" s="135"/>
      <c r="D12" s="135"/>
      <c r="E12" s="118"/>
    </row>
    <row r="13" spans="1:5" s="142" customFormat="1" ht="12" customHeight="1" thickBot="1" x14ac:dyDescent="0.25">
      <c r="A13" s="100" t="s">
        <v>317</v>
      </c>
      <c r="B13" s="122" t="s">
        <v>70</v>
      </c>
      <c r="C13" s="132">
        <f>SUM(C14:C18)</f>
        <v>0</v>
      </c>
      <c r="D13" s="132">
        <f>SUM(D14:D18)</f>
        <v>0</v>
      </c>
      <c r="E13" s="115">
        <f>SUM(E14:E18)</f>
        <v>0</v>
      </c>
    </row>
    <row r="14" spans="1:5" s="142" customFormat="1" ht="12" customHeight="1" x14ac:dyDescent="0.2">
      <c r="A14" s="95" t="s">
        <v>384</v>
      </c>
      <c r="B14" s="143" t="s">
        <v>71</v>
      </c>
      <c r="C14" s="134"/>
      <c r="D14" s="134"/>
      <c r="E14" s="117"/>
    </row>
    <row r="15" spans="1:5" s="142" customFormat="1" ht="12" customHeight="1" x14ac:dyDescent="0.2">
      <c r="A15" s="94" t="s">
        <v>385</v>
      </c>
      <c r="B15" s="144" t="s">
        <v>72</v>
      </c>
      <c r="C15" s="133"/>
      <c r="D15" s="133"/>
      <c r="E15" s="116"/>
    </row>
    <row r="16" spans="1:5" s="142" customFormat="1" ht="12" customHeight="1" x14ac:dyDescent="0.2">
      <c r="A16" s="94" t="s">
        <v>386</v>
      </c>
      <c r="B16" s="144" t="s">
        <v>73</v>
      </c>
      <c r="C16" s="133"/>
      <c r="D16" s="133"/>
      <c r="E16" s="116"/>
    </row>
    <row r="17" spans="1:5" s="142" customFormat="1" ht="12" customHeight="1" x14ac:dyDescent="0.2">
      <c r="A17" s="94" t="s">
        <v>387</v>
      </c>
      <c r="B17" s="144" t="s">
        <v>74</v>
      </c>
      <c r="C17" s="133"/>
      <c r="D17" s="133"/>
      <c r="E17" s="116"/>
    </row>
    <row r="18" spans="1:5" s="142" customFormat="1" ht="12" customHeight="1" x14ac:dyDescent="0.2">
      <c r="A18" s="94" t="s">
        <v>388</v>
      </c>
      <c r="B18" s="144" t="s">
        <v>75</v>
      </c>
      <c r="C18" s="133"/>
      <c r="D18" s="133"/>
      <c r="E18" s="116"/>
    </row>
    <row r="19" spans="1:5" s="142" customFormat="1" ht="12" customHeight="1" thickBot="1" x14ac:dyDescent="0.25">
      <c r="A19" s="96" t="s">
        <v>394</v>
      </c>
      <c r="B19" s="145" t="s">
        <v>76</v>
      </c>
      <c r="C19" s="135"/>
      <c r="D19" s="135"/>
      <c r="E19" s="118"/>
    </row>
    <row r="20" spans="1:5" s="142" customFormat="1" ht="12" customHeight="1" thickBot="1" x14ac:dyDescent="0.25">
      <c r="A20" s="100" t="s">
        <v>318</v>
      </c>
      <c r="B20" s="101" t="s">
        <v>77</v>
      </c>
      <c r="C20" s="132">
        <f>SUM(C21:C25)</f>
        <v>0</v>
      </c>
      <c r="D20" s="132">
        <f>SUM(D21:D25)</f>
        <v>0</v>
      </c>
      <c r="E20" s="115">
        <f>SUM(E21:E25)</f>
        <v>0</v>
      </c>
    </row>
    <row r="21" spans="1:5" s="142" customFormat="1" ht="12" customHeight="1" x14ac:dyDescent="0.2">
      <c r="A21" s="95" t="s">
        <v>367</v>
      </c>
      <c r="B21" s="143" t="s">
        <v>78</v>
      </c>
      <c r="C21" s="134"/>
      <c r="D21" s="134"/>
      <c r="E21" s="117"/>
    </row>
    <row r="22" spans="1:5" s="142" customFormat="1" ht="12" customHeight="1" x14ac:dyDescent="0.2">
      <c r="A22" s="94" t="s">
        <v>368</v>
      </c>
      <c r="B22" s="144" t="s">
        <v>79</v>
      </c>
      <c r="C22" s="133"/>
      <c r="D22" s="133"/>
      <c r="E22" s="116"/>
    </row>
    <row r="23" spans="1:5" s="142" customFormat="1" ht="12" customHeight="1" x14ac:dyDescent="0.2">
      <c r="A23" s="94" t="s">
        <v>369</v>
      </c>
      <c r="B23" s="144" t="s">
        <v>80</v>
      </c>
      <c r="C23" s="133"/>
      <c r="D23" s="133"/>
      <c r="E23" s="116"/>
    </row>
    <row r="24" spans="1:5" s="142" customFormat="1" ht="12" customHeight="1" x14ac:dyDescent="0.2">
      <c r="A24" s="94" t="s">
        <v>370</v>
      </c>
      <c r="B24" s="144" t="s">
        <v>81</v>
      </c>
      <c r="C24" s="133"/>
      <c r="D24" s="133"/>
      <c r="E24" s="116"/>
    </row>
    <row r="25" spans="1:5" s="142" customFormat="1" ht="12" customHeight="1" x14ac:dyDescent="0.2">
      <c r="A25" s="94" t="s">
        <v>3</v>
      </c>
      <c r="B25" s="144" t="s">
        <v>82</v>
      </c>
      <c r="C25" s="133"/>
      <c r="D25" s="133"/>
      <c r="E25" s="116"/>
    </row>
    <row r="26" spans="1:5" s="142" customFormat="1" ht="12" customHeight="1" thickBot="1" x14ac:dyDescent="0.25">
      <c r="A26" s="96" t="s">
        <v>4</v>
      </c>
      <c r="B26" s="145" t="s">
        <v>83</v>
      </c>
      <c r="C26" s="135"/>
      <c r="D26" s="135"/>
      <c r="E26" s="118"/>
    </row>
    <row r="27" spans="1:5" s="142" customFormat="1" ht="12" customHeight="1" thickBot="1" x14ac:dyDescent="0.25">
      <c r="A27" s="100" t="s">
        <v>5</v>
      </c>
      <c r="B27" s="101" t="s">
        <v>84</v>
      </c>
      <c r="C27" s="138">
        <f>+C28+C31+C32+C33</f>
        <v>0</v>
      </c>
      <c r="D27" s="138">
        <f>+D28+D31+D32+D33</f>
        <v>0</v>
      </c>
      <c r="E27" s="151">
        <f>+E28+E31+E32+E33</f>
        <v>0</v>
      </c>
    </row>
    <row r="28" spans="1:5" s="142" customFormat="1" ht="12" customHeight="1" x14ac:dyDescent="0.2">
      <c r="A28" s="95" t="s">
        <v>85</v>
      </c>
      <c r="B28" s="143" t="s">
        <v>86</v>
      </c>
      <c r="C28" s="153">
        <f>+C29+C30</f>
        <v>0</v>
      </c>
      <c r="D28" s="153">
        <f>+D29+D30</f>
        <v>0</v>
      </c>
      <c r="E28" s="152">
        <f>+E29+E30</f>
        <v>0</v>
      </c>
    </row>
    <row r="29" spans="1:5" s="142" customFormat="1" ht="12" customHeight="1" x14ac:dyDescent="0.2">
      <c r="A29" s="94" t="s">
        <v>87</v>
      </c>
      <c r="B29" s="144" t="s">
        <v>88</v>
      </c>
      <c r="C29" s="133"/>
      <c r="D29" s="133"/>
      <c r="E29" s="116"/>
    </row>
    <row r="30" spans="1:5" s="142" customFormat="1" ht="12" customHeight="1" x14ac:dyDescent="0.2">
      <c r="A30" s="94" t="s">
        <v>89</v>
      </c>
      <c r="B30" s="144" t="s">
        <v>90</v>
      </c>
      <c r="C30" s="133"/>
      <c r="D30" s="133"/>
      <c r="E30" s="116"/>
    </row>
    <row r="31" spans="1:5" s="142" customFormat="1" ht="12" customHeight="1" x14ac:dyDescent="0.2">
      <c r="A31" s="94" t="s">
        <v>91</v>
      </c>
      <c r="B31" s="144" t="s">
        <v>92</v>
      </c>
      <c r="C31" s="133"/>
      <c r="D31" s="133"/>
      <c r="E31" s="116"/>
    </row>
    <row r="32" spans="1:5" s="142" customFormat="1" ht="12" customHeight="1" x14ac:dyDescent="0.2">
      <c r="A32" s="94" t="s">
        <v>93</v>
      </c>
      <c r="B32" s="144" t="s">
        <v>94</v>
      </c>
      <c r="C32" s="133"/>
      <c r="D32" s="133"/>
      <c r="E32" s="116"/>
    </row>
    <row r="33" spans="1:5" s="142" customFormat="1" ht="12" customHeight="1" thickBot="1" x14ac:dyDescent="0.25">
      <c r="A33" s="96" t="s">
        <v>95</v>
      </c>
      <c r="B33" s="145" t="s">
        <v>96</v>
      </c>
      <c r="C33" s="135"/>
      <c r="D33" s="135"/>
      <c r="E33" s="118"/>
    </row>
    <row r="34" spans="1:5" s="142" customFormat="1" ht="12" customHeight="1" thickBot="1" x14ac:dyDescent="0.25">
      <c r="A34" s="100" t="s">
        <v>320</v>
      </c>
      <c r="B34" s="101" t="s">
        <v>97</v>
      </c>
      <c r="C34" s="132">
        <f>SUM(C35:C44)</f>
        <v>0</v>
      </c>
      <c r="D34" s="132">
        <f>SUM(D35:D44)</f>
        <v>0</v>
      </c>
      <c r="E34" s="115">
        <f>SUM(E35:E44)</f>
        <v>0</v>
      </c>
    </row>
    <row r="35" spans="1:5" s="142" customFormat="1" ht="12" customHeight="1" x14ac:dyDescent="0.2">
      <c r="A35" s="95" t="s">
        <v>371</v>
      </c>
      <c r="B35" s="143" t="s">
        <v>98</v>
      </c>
      <c r="C35" s="134"/>
      <c r="D35" s="134"/>
      <c r="E35" s="117"/>
    </row>
    <row r="36" spans="1:5" s="142" customFormat="1" ht="12" customHeight="1" x14ac:dyDescent="0.2">
      <c r="A36" s="94" t="s">
        <v>372</v>
      </c>
      <c r="B36" s="144" t="s">
        <v>99</v>
      </c>
      <c r="C36" s="133"/>
      <c r="D36" s="133"/>
      <c r="E36" s="116"/>
    </row>
    <row r="37" spans="1:5" s="142" customFormat="1" ht="12" customHeight="1" x14ac:dyDescent="0.2">
      <c r="A37" s="94" t="s">
        <v>373</v>
      </c>
      <c r="B37" s="144" t="s">
        <v>100</v>
      </c>
      <c r="C37" s="133"/>
      <c r="D37" s="133"/>
      <c r="E37" s="116"/>
    </row>
    <row r="38" spans="1:5" s="142" customFormat="1" ht="12" customHeight="1" x14ac:dyDescent="0.2">
      <c r="A38" s="94" t="s">
        <v>7</v>
      </c>
      <c r="B38" s="144" t="s">
        <v>101</v>
      </c>
      <c r="C38" s="133"/>
      <c r="D38" s="133"/>
      <c r="E38" s="116"/>
    </row>
    <row r="39" spans="1:5" s="142" customFormat="1" ht="12" customHeight="1" x14ac:dyDescent="0.2">
      <c r="A39" s="94" t="s">
        <v>8</v>
      </c>
      <c r="B39" s="144" t="s">
        <v>102</v>
      </c>
      <c r="C39" s="133"/>
      <c r="D39" s="133"/>
      <c r="E39" s="116"/>
    </row>
    <row r="40" spans="1:5" s="142" customFormat="1" ht="12" customHeight="1" x14ac:dyDescent="0.2">
      <c r="A40" s="94" t="s">
        <v>9</v>
      </c>
      <c r="B40" s="144" t="s">
        <v>103</v>
      </c>
      <c r="C40" s="133"/>
      <c r="D40" s="133"/>
      <c r="E40" s="116"/>
    </row>
    <row r="41" spans="1:5" s="142" customFormat="1" ht="12" customHeight="1" x14ac:dyDescent="0.2">
      <c r="A41" s="94" t="s">
        <v>10</v>
      </c>
      <c r="B41" s="144" t="s">
        <v>104</v>
      </c>
      <c r="C41" s="133"/>
      <c r="D41" s="133"/>
      <c r="E41" s="116"/>
    </row>
    <row r="42" spans="1:5" s="142" customFormat="1" ht="12" customHeight="1" x14ac:dyDescent="0.2">
      <c r="A42" s="94" t="s">
        <v>11</v>
      </c>
      <c r="B42" s="144" t="s">
        <v>105</v>
      </c>
      <c r="C42" s="133"/>
      <c r="D42" s="133"/>
      <c r="E42" s="116"/>
    </row>
    <row r="43" spans="1:5" s="142" customFormat="1" ht="12" customHeight="1" x14ac:dyDescent="0.2">
      <c r="A43" s="94" t="s">
        <v>106</v>
      </c>
      <c r="B43" s="144" t="s">
        <v>107</v>
      </c>
      <c r="C43" s="136"/>
      <c r="D43" s="136"/>
      <c r="E43" s="119"/>
    </row>
    <row r="44" spans="1:5" s="142" customFormat="1" ht="12" customHeight="1" thickBot="1" x14ac:dyDescent="0.25">
      <c r="A44" s="96" t="s">
        <v>108</v>
      </c>
      <c r="B44" s="145" t="s">
        <v>109</v>
      </c>
      <c r="C44" s="137"/>
      <c r="D44" s="137"/>
      <c r="E44" s="120"/>
    </row>
    <row r="45" spans="1:5" s="142" customFormat="1" ht="12" customHeight="1" thickBot="1" x14ac:dyDescent="0.25">
      <c r="A45" s="100" t="s">
        <v>321</v>
      </c>
      <c r="B45" s="101" t="s">
        <v>110</v>
      </c>
      <c r="C45" s="132">
        <f>SUM(C46:C50)</f>
        <v>0</v>
      </c>
      <c r="D45" s="132">
        <f>SUM(D46:D50)</f>
        <v>0</v>
      </c>
      <c r="E45" s="115">
        <f>SUM(E46:E50)</f>
        <v>0</v>
      </c>
    </row>
    <row r="46" spans="1:5" s="142" customFormat="1" ht="12" customHeight="1" x14ac:dyDescent="0.2">
      <c r="A46" s="95" t="s">
        <v>374</v>
      </c>
      <c r="B46" s="143" t="s">
        <v>111</v>
      </c>
      <c r="C46" s="155"/>
      <c r="D46" s="155"/>
      <c r="E46" s="121"/>
    </row>
    <row r="47" spans="1:5" s="142" customFormat="1" ht="12" customHeight="1" x14ac:dyDescent="0.2">
      <c r="A47" s="94" t="s">
        <v>375</v>
      </c>
      <c r="B47" s="144" t="s">
        <v>112</v>
      </c>
      <c r="C47" s="136"/>
      <c r="D47" s="136"/>
      <c r="E47" s="119"/>
    </row>
    <row r="48" spans="1:5" s="142" customFormat="1" ht="12" customHeight="1" x14ac:dyDescent="0.2">
      <c r="A48" s="94" t="s">
        <v>113</v>
      </c>
      <c r="B48" s="144" t="s">
        <v>114</v>
      </c>
      <c r="C48" s="136"/>
      <c r="D48" s="136"/>
      <c r="E48" s="119"/>
    </row>
    <row r="49" spans="1:5" s="142" customFormat="1" ht="12" customHeight="1" x14ac:dyDescent="0.2">
      <c r="A49" s="94" t="s">
        <v>115</v>
      </c>
      <c r="B49" s="144" t="s">
        <v>116</v>
      </c>
      <c r="C49" s="136"/>
      <c r="D49" s="136"/>
      <c r="E49" s="119"/>
    </row>
    <row r="50" spans="1:5" s="142" customFormat="1" ht="12" customHeight="1" thickBot="1" x14ac:dyDescent="0.25">
      <c r="A50" s="96" t="s">
        <v>117</v>
      </c>
      <c r="B50" s="145" t="s">
        <v>118</v>
      </c>
      <c r="C50" s="137"/>
      <c r="D50" s="137"/>
      <c r="E50" s="120"/>
    </row>
    <row r="51" spans="1:5" s="142" customFormat="1" ht="17.25" customHeight="1" thickBot="1" x14ac:dyDescent="0.25">
      <c r="A51" s="100" t="s">
        <v>12</v>
      </c>
      <c r="B51" s="101" t="s">
        <v>119</v>
      </c>
      <c r="C51" s="132">
        <f>SUM(C52:C54)</f>
        <v>0</v>
      </c>
      <c r="D51" s="132">
        <f>SUM(D52:D54)</f>
        <v>0</v>
      </c>
      <c r="E51" s="115">
        <f>SUM(E52:E54)</f>
        <v>0</v>
      </c>
    </row>
    <row r="52" spans="1:5" s="142" customFormat="1" ht="12" customHeight="1" x14ac:dyDescent="0.2">
      <c r="A52" s="95" t="s">
        <v>376</v>
      </c>
      <c r="B52" s="143" t="s">
        <v>120</v>
      </c>
      <c r="C52" s="134"/>
      <c r="D52" s="134"/>
      <c r="E52" s="117"/>
    </row>
    <row r="53" spans="1:5" s="142" customFormat="1" ht="12" customHeight="1" x14ac:dyDescent="0.2">
      <c r="A53" s="94" t="s">
        <v>377</v>
      </c>
      <c r="B53" s="144" t="s">
        <v>121</v>
      </c>
      <c r="C53" s="133"/>
      <c r="D53" s="133"/>
      <c r="E53" s="116"/>
    </row>
    <row r="54" spans="1:5" s="142" customFormat="1" ht="12" customHeight="1" x14ac:dyDescent="0.2">
      <c r="A54" s="94" t="s">
        <v>122</v>
      </c>
      <c r="B54" s="144" t="s">
        <v>123</v>
      </c>
      <c r="C54" s="133"/>
      <c r="D54" s="133"/>
      <c r="E54" s="116"/>
    </row>
    <row r="55" spans="1:5" s="142" customFormat="1" ht="12" customHeight="1" thickBot="1" x14ac:dyDescent="0.25">
      <c r="A55" s="96" t="s">
        <v>124</v>
      </c>
      <c r="B55" s="145" t="s">
        <v>125</v>
      </c>
      <c r="C55" s="135"/>
      <c r="D55" s="135"/>
      <c r="E55" s="118"/>
    </row>
    <row r="56" spans="1:5" s="142" customFormat="1" ht="12" customHeight="1" thickBot="1" x14ac:dyDescent="0.25">
      <c r="A56" s="100" t="s">
        <v>323</v>
      </c>
      <c r="B56" s="122" t="s">
        <v>126</v>
      </c>
      <c r="C56" s="132">
        <f>SUM(C57:C59)</f>
        <v>0</v>
      </c>
      <c r="D56" s="132">
        <f>SUM(D57:D59)</f>
        <v>0</v>
      </c>
      <c r="E56" s="115">
        <f>SUM(E57:E59)</f>
        <v>0</v>
      </c>
    </row>
    <row r="57" spans="1:5" s="142" customFormat="1" ht="12" customHeight="1" x14ac:dyDescent="0.2">
      <c r="A57" s="95" t="s">
        <v>13</v>
      </c>
      <c r="B57" s="143" t="s">
        <v>127</v>
      </c>
      <c r="C57" s="136"/>
      <c r="D57" s="136"/>
      <c r="E57" s="119"/>
    </row>
    <row r="58" spans="1:5" s="142" customFormat="1" ht="12" customHeight="1" x14ac:dyDescent="0.2">
      <c r="A58" s="94" t="s">
        <v>14</v>
      </c>
      <c r="B58" s="144" t="s">
        <v>128</v>
      </c>
      <c r="C58" s="136"/>
      <c r="D58" s="136"/>
      <c r="E58" s="119"/>
    </row>
    <row r="59" spans="1:5" s="142" customFormat="1" ht="12" customHeight="1" x14ac:dyDescent="0.2">
      <c r="A59" s="94" t="s">
        <v>34</v>
      </c>
      <c r="B59" s="144" t="s">
        <v>129</v>
      </c>
      <c r="C59" s="136"/>
      <c r="D59" s="136"/>
      <c r="E59" s="119"/>
    </row>
    <row r="60" spans="1:5" s="142" customFormat="1" ht="12" customHeight="1" thickBot="1" x14ac:dyDescent="0.25">
      <c r="A60" s="96" t="s">
        <v>130</v>
      </c>
      <c r="B60" s="145" t="s">
        <v>131</v>
      </c>
      <c r="C60" s="136"/>
      <c r="D60" s="136"/>
      <c r="E60" s="119"/>
    </row>
    <row r="61" spans="1:5" s="142" customFormat="1" ht="12" customHeight="1" thickBot="1" x14ac:dyDescent="0.25">
      <c r="A61" s="100" t="s">
        <v>324</v>
      </c>
      <c r="B61" s="101" t="s">
        <v>132</v>
      </c>
      <c r="C61" s="138">
        <f>+C6+C13+C20+C27+C34+C45+C51+C56</f>
        <v>0</v>
      </c>
      <c r="D61" s="138">
        <f>+D6+D13+D20+D27+D34+D45+D51+D56</f>
        <v>0</v>
      </c>
      <c r="E61" s="151">
        <f>+E6+E13+E20+E27+E34+E45+E51+E56</f>
        <v>0</v>
      </c>
    </row>
    <row r="62" spans="1:5" s="142" customFormat="1" ht="12" customHeight="1" thickBot="1" x14ac:dyDescent="0.25">
      <c r="A62" s="156" t="s">
        <v>133</v>
      </c>
      <c r="B62" s="122" t="s">
        <v>134</v>
      </c>
      <c r="C62" s="132">
        <f>+C63+C64+C65</f>
        <v>0</v>
      </c>
      <c r="D62" s="132">
        <f>+D63+D64+D65</f>
        <v>0</v>
      </c>
      <c r="E62" s="115">
        <f>+E63+E64+E65</f>
        <v>0</v>
      </c>
    </row>
    <row r="63" spans="1:5" s="142" customFormat="1" ht="12" customHeight="1" x14ac:dyDescent="0.2">
      <c r="A63" s="95" t="s">
        <v>135</v>
      </c>
      <c r="B63" s="143" t="s">
        <v>136</v>
      </c>
      <c r="C63" s="136"/>
      <c r="D63" s="136"/>
      <c r="E63" s="119"/>
    </row>
    <row r="64" spans="1:5" s="142" customFormat="1" ht="12" customHeight="1" x14ac:dyDescent="0.2">
      <c r="A64" s="94" t="s">
        <v>137</v>
      </c>
      <c r="B64" s="144" t="s">
        <v>138</v>
      </c>
      <c r="C64" s="136"/>
      <c r="D64" s="136"/>
      <c r="E64" s="119"/>
    </row>
    <row r="65" spans="1:5" s="142" customFormat="1" ht="12" customHeight="1" thickBot="1" x14ac:dyDescent="0.25">
      <c r="A65" s="96" t="s">
        <v>139</v>
      </c>
      <c r="B65" s="80" t="s">
        <v>184</v>
      </c>
      <c r="C65" s="136"/>
      <c r="D65" s="136"/>
      <c r="E65" s="119"/>
    </row>
    <row r="66" spans="1:5" s="142" customFormat="1" ht="12" customHeight="1" thickBot="1" x14ac:dyDescent="0.25">
      <c r="A66" s="156" t="s">
        <v>141</v>
      </c>
      <c r="B66" s="122" t="s">
        <v>142</v>
      </c>
      <c r="C66" s="132">
        <f>+C67+C68+C69+C70</f>
        <v>0</v>
      </c>
      <c r="D66" s="132">
        <f>+D67+D68+D69+D70</f>
        <v>0</v>
      </c>
      <c r="E66" s="115">
        <f>+E67+E68+E69+E70</f>
        <v>0</v>
      </c>
    </row>
    <row r="67" spans="1:5" s="142" customFormat="1" ht="13.5" customHeight="1" x14ac:dyDescent="0.2">
      <c r="A67" s="95" t="s">
        <v>400</v>
      </c>
      <c r="B67" s="143" t="s">
        <v>143</v>
      </c>
      <c r="C67" s="136"/>
      <c r="D67" s="136"/>
      <c r="E67" s="119"/>
    </row>
    <row r="68" spans="1:5" s="142" customFormat="1" ht="12" customHeight="1" x14ac:dyDescent="0.2">
      <c r="A68" s="94" t="s">
        <v>401</v>
      </c>
      <c r="B68" s="144" t="s">
        <v>144</v>
      </c>
      <c r="C68" s="136"/>
      <c r="D68" s="136"/>
      <c r="E68" s="119"/>
    </row>
    <row r="69" spans="1:5" s="142" customFormat="1" ht="12" customHeight="1" x14ac:dyDescent="0.2">
      <c r="A69" s="94" t="s">
        <v>145</v>
      </c>
      <c r="B69" s="144" t="s">
        <v>146</v>
      </c>
      <c r="C69" s="136"/>
      <c r="D69" s="136"/>
      <c r="E69" s="119"/>
    </row>
    <row r="70" spans="1:5" s="142" customFormat="1" ht="12" customHeight="1" thickBot="1" x14ac:dyDescent="0.25">
      <c r="A70" s="96" t="s">
        <v>147</v>
      </c>
      <c r="B70" s="145" t="s">
        <v>148</v>
      </c>
      <c r="C70" s="136"/>
      <c r="D70" s="136"/>
      <c r="E70" s="119"/>
    </row>
    <row r="71" spans="1:5" s="142" customFormat="1" ht="12" customHeight="1" thickBot="1" x14ac:dyDescent="0.25">
      <c r="A71" s="156" t="s">
        <v>149</v>
      </c>
      <c r="B71" s="122" t="s">
        <v>150</v>
      </c>
      <c r="C71" s="132">
        <f>+C72+C73</f>
        <v>0</v>
      </c>
      <c r="D71" s="132">
        <f>+D72+D73</f>
        <v>0</v>
      </c>
      <c r="E71" s="115">
        <f>+E72+E73</f>
        <v>0</v>
      </c>
    </row>
    <row r="72" spans="1:5" s="142" customFormat="1" ht="12" customHeight="1" x14ac:dyDescent="0.2">
      <c r="A72" s="95" t="s">
        <v>151</v>
      </c>
      <c r="B72" s="143" t="s">
        <v>152</v>
      </c>
      <c r="C72" s="136"/>
      <c r="D72" s="136"/>
      <c r="E72" s="119"/>
    </row>
    <row r="73" spans="1:5" s="142" customFormat="1" ht="12" customHeight="1" thickBot="1" x14ac:dyDescent="0.25">
      <c r="A73" s="96" t="s">
        <v>153</v>
      </c>
      <c r="B73" s="145" t="s">
        <v>154</v>
      </c>
      <c r="C73" s="136"/>
      <c r="D73" s="136"/>
      <c r="E73" s="119"/>
    </row>
    <row r="74" spans="1:5" s="142" customFormat="1" ht="12" customHeight="1" thickBot="1" x14ac:dyDescent="0.25">
      <c r="A74" s="156" t="s">
        <v>155</v>
      </c>
      <c r="B74" s="122" t="s">
        <v>156</v>
      </c>
      <c r="C74" s="132">
        <f>+C75+C76+C77</f>
        <v>0</v>
      </c>
      <c r="D74" s="132">
        <f>+D75+D76+D77</f>
        <v>0</v>
      </c>
      <c r="E74" s="115">
        <f>+E75+E76+E77</f>
        <v>0</v>
      </c>
    </row>
    <row r="75" spans="1:5" s="142" customFormat="1" ht="12" customHeight="1" x14ac:dyDescent="0.2">
      <c r="A75" s="95" t="s">
        <v>157</v>
      </c>
      <c r="B75" s="143" t="s">
        <v>158</v>
      </c>
      <c r="C75" s="136"/>
      <c r="D75" s="136"/>
      <c r="E75" s="119"/>
    </row>
    <row r="76" spans="1:5" s="142" customFormat="1" ht="12" customHeight="1" x14ac:dyDescent="0.2">
      <c r="A76" s="94" t="s">
        <v>159</v>
      </c>
      <c r="B76" s="144" t="s">
        <v>160</v>
      </c>
      <c r="C76" s="136"/>
      <c r="D76" s="136"/>
      <c r="E76" s="119"/>
    </row>
    <row r="77" spans="1:5" s="142" customFormat="1" ht="12" customHeight="1" thickBot="1" x14ac:dyDescent="0.25">
      <c r="A77" s="96" t="s">
        <v>161</v>
      </c>
      <c r="B77" s="124" t="s">
        <v>162</v>
      </c>
      <c r="C77" s="136"/>
      <c r="D77" s="136"/>
      <c r="E77" s="119"/>
    </row>
    <row r="78" spans="1:5" s="142" customFormat="1" ht="12" customHeight="1" thickBot="1" x14ac:dyDescent="0.25">
      <c r="A78" s="156" t="s">
        <v>163</v>
      </c>
      <c r="B78" s="122" t="s">
        <v>164</v>
      </c>
      <c r="C78" s="132">
        <f>+C79+C80+C81+C82</f>
        <v>0</v>
      </c>
      <c r="D78" s="132">
        <f>+D79+D80+D81+D82</f>
        <v>0</v>
      </c>
      <c r="E78" s="115">
        <f>+E79+E80+E81+E82</f>
        <v>0</v>
      </c>
    </row>
    <row r="79" spans="1:5" s="142" customFormat="1" ht="12" customHeight="1" x14ac:dyDescent="0.2">
      <c r="A79" s="146" t="s">
        <v>165</v>
      </c>
      <c r="B79" s="143" t="s">
        <v>166</v>
      </c>
      <c r="C79" s="136"/>
      <c r="D79" s="136"/>
      <c r="E79" s="119"/>
    </row>
    <row r="80" spans="1:5" s="142" customFormat="1" ht="12" customHeight="1" x14ac:dyDescent="0.2">
      <c r="A80" s="147" t="s">
        <v>167</v>
      </c>
      <c r="B80" s="144" t="s">
        <v>168</v>
      </c>
      <c r="C80" s="136"/>
      <c r="D80" s="136"/>
      <c r="E80" s="119"/>
    </row>
    <row r="81" spans="1:5" s="142" customFormat="1" ht="12" customHeight="1" x14ac:dyDescent="0.2">
      <c r="A81" s="147" t="s">
        <v>169</v>
      </c>
      <c r="B81" s="144" t="s">
        <v>170</v>
      </c>
      <c r="C81" s="136"/>
      <c r="D81" s="136"/>
      <c r="E81" s="119"/>
    </row>
    <row r="82" spans="1:5" s="142" customFormat="1" ht="12" customHeight="1" thickBot="1" x14ac:dyDescent="0.25">
      <c r="A82" s="157" t="s">
        <v>171</v>
      </c>
      <c r="B82" s="124" t="s">
        <v>172</v>
      </c>
      <c r="C82" s="136"/>
      <c r="D82" s="136"/>
      <c r="E82" s="119"/>
    </row>
    <row r="83" spans="1:5" s="142" customFormat="1" ht="12" customHeight="1" thickBot="1" x14ac:dyDescent="0.25">
      <c r="A83" s="156" t="s">
        <v>173</v>
      </c>
      <c r="B83" s="122" t="s">
        <v>174</v>
      </c>
      <c r="C83" s="159"/>
      <c r="D83" s="159"/>
      <c r="E83" s="160"/>
    </row>
    <row r="84" spans="1:5" s="142" customFormat="1" ht="12" customHeight="1" thickBot="1" x14ac:dyDescent="0.25">
      <c r="A84" s="156" t="s">
        <v>175</v>
      </c>
      <c r="B84" s="78" t="s">
        <v>176</v>
      </c>
      <c r="C84" s="138">
        <f>+C62+C66+C71+C74+C78+C83</f>
        <v>0</v>
      </c>
      <c r="D84" s="138">
        <f>+D62+D66+D71+D74+D78+D83</f>
        <v>0</v>
      </c>
      <c r="E84" s="151">
        <f>+E62+E66+E71+E74+E78+E83</f>
        <v>0</v>
      </c>
    </row>
    <row r="85" spans="1:5" s="142" customFormat="1" ht="12" customHeight="1" thickBot="1" x14ac:dyDescent="0.25">
      <c r="A85" s="158" t="s">
        <v>177</v>
      </c>
      <c r="B85" s="81" t="s">
        <v>178</v>
      </c>
      <c r="C85" s="138">
        <f>+C61+C84</f>
        <v>0</v>
      </c>
      <c r="D85" s="138">
        <f>+D61+D84</f>
        <v>0</v>
      </c>
      <c r="E85" s="151">
        <f>+E61+E84</f>
        <v>0</v>
      </c>
    </row>
    <row r="86" spans="1:5" s="142" customFormat="1" ht="12" customHeight="1" x14ac:dyDescent="0.2">
      <c r="A86" s="76"/>
      <c r="B86" s="76"/>
      <c r="C86" s="77"/>
      <c r="D86" s="77"/>
      <c r="E86" s="77"/>
    </row>
    <row r="87" spans="1:5" ht="16.5" customHeight="1" x14ac:dyDescent="0.25">
      <c r="A87" s="314" t="s">
        <v>345</v>
      </c>
      <c r="B87" s="314"/>
      <c r="C87" s="314"/>
      <c r="D87" s="314"/>
      <c r="E87" s="314"/>
    </row>
    <row r="88" spans="1:5" s="148" customFormat="1" ht="16.5" customHeight="1" thickBot="1" x14ac:dyDescent="0.3">
      <c r="A88" s="29" t="s">
        <v>403</v>
      </c>
      <c r="B88" s="29"/>
      <c r="C88" s="109"/>
      <c r="D88" s="109"/>
      <c r="E88" s="109" t="s">
        <v>420</v>
      </c>
    </row>
    <row r="89" spans="1:5" s="148" customFormat="1" ht="16.5" customHeight="1" x14ac:dyDescent="0.25">
      <c r="A89" s="315" t="s">
        <v>366</v>
      </c>
      <c r="B89" s="317" t="s">
        <v>54</v>
      </c>
      <c r="C89" s="319" t="str">
        <f>+C3</f>
        <v>2016. évi</v>
      </c>
      <c r="D89" s="319"/>
      <c r="E89" s="320"/>
    </row>
    <row r="90" spans="1:5" ht="38.1" customHeight="1" thickBot="1" x14ac:dyDescent="0.3">
      <c r="A90" s="316"/>
      <c r="B90" s="318"/>
      <c r="C90" s="30" t="s">
        <v>55</v>
      </c>
      <c r="D90" s="30" t="s">
        <v>56</v>
      </c>
      <c r="E90" s="31" t="s">
        <v>57</v>
      </c>
    </row>
    <row r="91" spans="1:5" s="141" customFormat="1" ht="12" customHeight="1" thickBot="1" x14ac:dyDescent="0.25">
      <c r="A91" s="105" t="s">
        <v>179</v>
      </c>
      <c r="B91" s="106" t="s">
        <v>180</v>
      </c>
      <c r="C91" s="106" t="s">
        <v>181</v>
      </c>
      <c r="D91" s="106" t="s">
        <v>182</v>
      </c>
      <c r="E91" s="107" t="s">
        <v>183</v>
      </c>
    </row>
    <row r="92" spans="1:5" ht="12" customHeight="1" thickBot="1" x14ac:dyDescent="0.3">
      <c r="A92" s="102" t="s">
        <v>316</v>
      </c>
      <c r="B92" s="104" t="s">
        <v>185</v>
      </c>
      <c r="C92" s="131">
        <f>SUM(C93:C97)</f>
        <v>1340000</v>
      </c>
      <c r="D92" s="131">
        <f>SUM(D93:D97)</f>
        <v>1340000</v>
      </c>
      <c r="E92" s="86">
        <f>SUM(E93:E97)</f>
        <v>1221998</v>
      </c>
    </row>
    <row r="93" spans="1:5" ht="12" customHeight="1" x14ac:dyDescent="0.25">
      <c r="A93" s="97" t="s">
        <v>378</v>
      </c>
      <c r="B93" s="90" t="s">
        <v>346</v>
      </c>
      <c r="C93" s="37"/>
      <c r="D93" s="37"/>
      <c r="E93" s="85"/>
    </row>
    <row r="94" spans="1:5" ht="12" customHeight="1" x14ac:dyDescent="0.25">
      <c r="A94" s="94" t="s">
        <v>379</v>
      </c>
      <c r="B94" s="88" t="s">
        <v>15</v>
      </c>
      <c r="C94" s="133"/>
      <c r="D94" s="133"/>
      <c r="E94" s="116"/>
    </row>
    <row r="95" spans="1:5" ht="12" customHeight="1" x14ac:dyDescent="0.25">
      <c r="A95" s="94" t="s">
        <v>380</v>
      </c>
      <c r="B95" s="88" t="s">
        <v>398</v>
      </c>
      <c r="C95" s="135"/>
      <c r="D95" s="135"/>
      <c r="E95" s="118"/>
    </row>
    <row r="96" spans="1:5" ht="12" customHeight="1" x14ac:dyDescent="0.25">
      <c r="A96" s="94" t="s">
        <v>381</v>
      </c>
      <c r="B96" s="91" t="s">
        <v>16</v>
      </c>
      <c r="C96" s="135"/>
      <c r="D96" s="135"/>
      <c r="E96" s="118"/>
    </row>
    <row r="97" spans="1:5" ht="12" customHeight="1" x14ac:dyDescent="0.25">
      <c r="A97" s="94" t="s">
        <v>389</v>
      </c>
      <c r="B97" s="99" t="s">
        <v>17</v>
      </c>
      <c r="C97" s="135">
        <v>1340000</v>
      </c>
      <c r="D97" s="135">
        <v>1340000</v>
      </c>
      <c r="E97" s="118">
        <v>1221998</v>
      </c>
    </row>
    <row r="98" spans="1:5" ht="12" customHeight="1" x14ac:dyDescent="0.25">
      <c r="A98" s="94" t="s">
        <v>382</v>
      </c>
      <c r="B98" s="88" t="s">
        <v>186</v>
      </c>
      <c r="C98" s="135"/>
      <c r="D98" s="135"/>
      <c r="E98" s="118"/>
    </row>
    <row r="99" spans="1:5" ht="12" customHeight="1" x14ac:dyDescent="0.25">
      <c r="A99" s="94" t="s">
        <v>383</v>
      </c>
      <c r="B99" s="111" t="s">
        <v>187</v>
      </c>
      <c r="C99" s="135"/>
      <c r="D99" s="135"/>
      <c r="E99" s="118"/>
    </row>
    <row r="100" spans="1:5" ht="12" customHeight="1" x14ac:dyDescent="0.25">
      <c r="A100" s="94" t="s">
        <v>390</v>
      </c>
      <c r="B100" s="112" t="s">
        <v>188</v>
      </c>
      <c r="C100" s="135"/>
      <c r="D100" s="135"/>
      <c r="E100" s="118"/>
    </row>
    <row r="101" spans="1:5" ht="12" customHeight="1" x14ac:dyDescent="0.25">
      <c r="A101" s="94" t="s">
        <v>391</v>
      </c>
      <c r="B101" s="112" t="s">
        <v>189</v>
      </c>
      <c r="C101" s="135"/>
      <c r="D101" s="135"/>
      <c r="E101" s="118"/>
    </row>
    <row r="102" spans="1:5" ht="12" customHeight="1" x14ac:dyDescent="0.25">
      <c r="A102" s="94" t="s">
        <v>392</v>
      </c>
      <c r="B102" s="111" t="s">
        <v>190</v>
      </c>
      <c r="C102" s="135"/>
      <c r="D102" s="135"/>
      <c r="E102" s="118"/>
    </row>
    <row r="103" spans="1:5" ht="12" customHeight="1" x14ac:dyDescent="0.25">
      <c r="A103" s="94" t="s">
        <v>393</v>
      </c>
      <c r="B103" s="111" t="s">
        <v>191</v>
      </c>
      <c r="C103" s="135"/>
      <c r="D103" s="135"/>
      <c r="E103" s="118"/>
    </row>
    <row r="104" spans="1:5" ht="12" customHeight="1" x14ac:dyDescent="0.25">
      <c r="A104" s="94" t="s">
        <v>395</v>
      </c>
      <c r="B104" s="112" t="s">
        <v>192</v>
      </c>
      <c r="C104" s="135"/>
      <c r="D104" s="135"/>
      <c r="E104" s="118"/>
    </row>
    <row r="105" spans="1:5" ht="12" customHeight="1" x14ac:dyDescent="0.25">
      <c r="A105" s="93" t="s">
        <v>18</v>
      </c>
      <c r="B105" s="113" t="s">
        <v>193</v>
      </c>
      <c r="C105" s="135"/>
      <c r="D105" s="135"/>
      <c r="E105" s="118"/>
    </row>
    <row r="106" spans="1:5" ht="12" customHeight="1" x14ac:dyDescent="0.25">
      <c r="A106" s="94" t="s">
        <v>194</v>
      </c>
      <c r="B106" s="113" t="s">
        <v>195</v>
      </c>
      <c r="C106" s="135"/>
      <c r="D106" s="135"/>
      <c r="E106" s="118"/>
    </row>
    <row r="107" spans="1:5" ht="12" customHeight="1" thickBot="1" x14ac:dyDescent="0.3">
      <c r="A107" s="98" t="s">
        <v>196</v>
      </c>
      <c r="B107" s="114" t="s">
        <v>197</v>
      </c>
      <c r="C107" s="38">
        <v>1340000</v>
      </c>
      <c r="D107" s="38">
        <v>1340000</v>
      </c>
      <c r="E107" s="79">
        <v>1221998</v>
      </c>
    </row>
    <row r="108" spans="1:5" ht="12" customHeight="1" thickBot="1" x14ac:dyDescent="0.3">
      <c r="A108" s="100" t="s">
        <v>317</v>
      </c>
      <c r="B108" s="103" t="s">
        <v>198</v>
      </c>
      <c r="C108" s="132">
        <f>+C109+C111+C113</f>
        <v>0</v>
      </c>
      <c r="D108" s="132">
        <f>+D109+D111+D113</f>
        <v>0</v>
      </c>
      <c r="E108" s="115">
        <f>+E109+E111+E113</f>
        <v>0</v>
      </c>
    </row>
    <row r="109" spans="1:5" ht="12" customHeight="1" x14ac:dyDescent="0.25">
      <c r="A109" s="95" t="s">
        <v>384</v>
      </c>
      <c r="B109" s="88" t="s">
        <v>33</v>
      </c>
      <c r="C109" s="134"/>
      <c r="D109" s="134"/>
      <c r="E109" s="117"/>
    </row>
    <row r="110" spans="1:5" ht="12" customHeight="1" x14ac:dyDescent="0.25">
      <c r="A110" s="95" t="s">
        <v>385</v>
      </c>
      <c r="B110" s="92" t="s">
        <v>199</v>
      </c>
      <c r="C110" s="134"/>
      <c r="D110" s="134"/>
      <c r="E110" s="117"/>
    </row>
    <row r="111" spans="1:5" x14ac:dyDescent="0.25">
      <c r="A111" s="95" t="s">
        <v>386</v>
      </c>
      <c r="B111" s="92" t="s">
        <v>19</v>
      </c>
      <c r="C111" s="133"/>
      <c r="D111" s="133"/>
      <c r="E111" s="116"/>
    </row>
    <row r="112" spans="1:5" ht="12" customHeight="1" x14ac:dyDescent="0.25">
      <c r="A112" s="95" t="s">
        <v>387</v>
      </c>
      <c r="B112" s="92" t="s">
        <v>200</v>
      </c>
      <c r="C112" s="133"/>
      <c r="D112" s="133"/>
      <c r="E112" s="116"/>
    </row>
    <row r="113" spans="1:5" ht="12" customHeight="1" x14ac:dyDescent="0.25">
      <c r="A113" s="95" t="s">
        <v>388</v>
      </c>
      <c r="B113" s="124" t="s">
        <v>35</v>
      </c>
      <c r="C113" s="133"/>
      <c r="D113" s="133"/>
      <c r="E113" s="116"/>
    </row>
    <row r="114" spans="1:5" ht="21.75" customHeight="1" x14ac:dyDescent="0.25">
      <c r="A114" s="95" t="s">
        <v>394</v>
      </c>
      <c r="B114" s="123" t="s">
        <v>201</v>
      </c>
      <c r="C114" s="133"/>
      <c r="D114" s="133"/>
      <c r="E114" s="116"/>
    </row>
    <row r="115" spans="1:5" ht="24" customHeight="1" x14ac:dyDescent="0.25">
      <c r="A115" s="95" t="s">
        <v>396</v>
      </c>
      <c r="B115" s="139" t="s">
        <v>202</v>
      </c>
      <c r="C115" s="133"/>
      <c r="D115" s="133"/>
      <c r="E115" s="116"/>
    </row>
    <row r="116" spans="1:5" ht="12" customHeight="1" x14ac:dyDescent="0.25">
      <c r="A116" s="95" t="s">
        <v>20</v>
      </c>
      <c r="B116" s="112" t="s">
        <v>189</v>
      </c>
      <c r="C116" s="133"/>
      <c r="D116" s="133"/>
      <c r="E116" s="116"/>
    </row>
    <row r="117" spans="1:5" ht="12" customHeight="1" x14ac:dyDescent="0.25">
      <c r="A117" s="95" t="s">
        <v>21</v>
      </c>
      <c r="B117" s="112" t="s">
        <v>203</v>
      </c>
      <c r="C117" s="133"/>
      <c r="D117" s="133"/>
      <c r="E117" s="116"/>
    </row>
    <row r="118" spans="1:5" ht="12" customHeight="1" x14ac:dyDescent="0.25">
      <c r="A118" s="95" t="s">
        <v>22</v>
      </c>
      <c r="B118" s="112" t="s">
        <v>204</v>
      </c>
      <c r="C118" s="133"/>
      <c r="D118" s="133"/>
      <c r="E118" s="116"/>
    </row>
    <row r="119" spans="1:5" s="161" customFormat="1" ht="12" customHeight="1" x14ac:dyDescent="0.2">
      <c r="A119" s="95" t="s">
        <v>205</v>
      </c>
      <c r="B119" s="112" t="s">
        <v>192</v>
      </c>
      <c r="C119" s="133"/>
      <c r="D119" s="133"/>
      <c r="E119" s="116"/>
    </row>
    <row r="120" spans="1:5" ht="12" customHeight="1" x14ac:dyDescent="0.25">
      <c r="A120" s="95" t="s">
        <v>206</v>
      </c>
      <c r="B120" s="112" t="s">
        <v>207</v>
      </c>
      <c r="C120" s="133"/>
      <c r="D120" s="133"/>
      <c r="E120" s="116"/>
    </row>
    <row r="121" spans="1:5" ht="12" customHeight="1" thickBot="1" x14ac:dyDescent="0.3">
      <c r="A121" s="93" t="s">
        <v>208</v>
      </c>
      <c r="B121" s="112" t="s">
        <v>209</v>
      </c>
      <c r="C121" s="135"/>
      <c r="D121" s="135"/>
      <c r="E121" s="118"/>
    </row>
    <row r="122" spans="1:5" ht="12" customHeight="1" thickBot="1" x14ac:dyDescent="0.3">
      <c r="A122" s="100" t="s">
        <v>318</v>
      </c>
      <c r="B122" s="108" t="s">
        <v>210</v>
      </c>
      <c r="C122" s="132">
        <f>+C123+C124</f>
        <v>0</v>
      </c>
      <c r="D122" s="132">
        <f>+D123+D124</f>
        <v>0</v>
      </c>
      <c r="E122" s="115">
        <f>+E123+E124</f>
        <v>0</v>
      </c>
    </row>
    <row r="123" spans="1:5" ht="12" customHeight="1" x14ac:dyDescent="0.25">
      <c r="A123" s="95" t="s">
        <v>367</v>
      </c>
      <c r="B123" s="89" t="s">
        <v>353</v>
      </c>
      <c r="C123" s="134"/>
      <c r="D123" s="134"/>
      <c r="E123" s="117"/>
    </row>
    <row r="124" spans="1:5" ht="12" customHeight="1" thickBot="1" x14ac:dyDescent="0.3">
      <c r="A124" s="96" t="s">
        <v>368</v>
      </c>
      <c r="B124" s="92" t="s">
        <v>354</v>
      </c>
      <c r="C124" s="135"/>
      <c r="D124" s="135"/>
      <c r="E124" s="118"/>
    </row>
    <row r="125" spans="1:5" ht="12" customHeight="1" thickBot="1" x14ac:dyDescent="0.3">
      <c r="A125" s="100" t="s">
        <v>319</v>
      </c>
      <c r="B125" s="108" t="s">
        <v>211</v>
      </c>
      <c r="C125" s="132">
        <f>+C92+C108+C122</f>
        <v>1340000</v>
      </c>
      <c r="D125" s="132">
        <f>+D92+D108+D122</f>
        <v>1340000</v>
      </c>
      <c r="E125" s="115">
        <f>+E92+E108+E122</f>
        <v>1221998</v>
      </c>
    </row>
    <row r="126" spans="1:5" ht="12" customHeight="1" thickBot="1" x14ac:dyDescent="0.3">
      <c r="A126" s="100" t="s">
        <v>320</v>
      </c>
      <c r="B126" s="108" t="s">
        <v>212</v>
      </c>
      <c r="C126" s="132">
        <f>+C127+C128+C129</f>
        <v>0</v>
      </c>
      <c r="D126" s="132">
        <f>+D127+D128+D129</f>
        <v>0</v>
      </c>
      <c r="E126" s="115">
        <f>+E127+E128+E129</f>
        <v>0</v>
      </c>
    </row>
    <row r="127" spans="1:5" ht="12" customHeight="1" x14ac:dyDescent="0.25">
      <c r="A127" s="95" t="s">
        <v>371</v>
      </c>
      <c r="B127" s="89" t="s">
        <v>213</v>
      </c>
      <c r="C127" s="133"/>
      <c r="D127" s="133"/>
      <c r="E127" s="116"/>
    </row>
    <row r="128" spans="1:5" ht="12" customHeight="1" x14ac:dyDescent="0.25">
      <c r="A128" s="95" t="s">
        <v>372</v>
      </c>
      <c r="B128" s="89" t="s">
        <v>214</v>
      </c>
      <c r="C128" s="133"/>
      <c r="D128" s="133"/>
      <c r="E128" s="116"/>
    </row>
    <row r="129" spans="1:9" ht="12" customHeight="1" thickBot="1" x14ac:dyDescent="0.3">
      <c r="A129" s="93" t="s">
        <v>373</v>
      </c>
      <c r="B129" s="87" t="s">
        <v>215</v>
      </c>
      <c r="C129" s="133"/>
      <c r="D129" s="133"/>
      <c r="E129" s="116"/>
    </row>
    <row r="130" spans="1:9" ht="12" customHeight="1" thickBot="1" x14ac:dyDescent="0.3">
      <c r="A130" s="100" t="s">
        <v>321</v>
      </c>
      <c r="B130" s="108" t="s">
        <v>216</v>
      </c>
      <c r="C130" s="132">
        <f>+C131+C132+C134+C133</f>
        <v>0</v>
      </c>
      <c r="D130" s="132">
        <f>+D131+D132+D134+D133</f>
        <v>0</v>
      </c>
      <c r="E130" s="115">
        <f>+E131+E132+E134+E133</f>
        <v>0</v>
      </c>
    </row>
    <row r="131" spans="1:9" ht="12" customHeight="1" x14ac:dyDescent="0.25">
      <c r="A131" s="95" t="s">
        <v>374</v>
      </c>
      <c r="B131" s="89" t="s">
        <v>217</v>
      </c>
      <c r="C131" s="133"/>
      <c r="D131" s="133"/>
      <c r="E131" s="116"/>
    </row>
    <row r="132" spans="1:9" ht="12" customHeight="1" x14ac:dyDescent="0.25">
      <c r="A132" s="95" t="s">
        <v>375</v>
      </c>
      <c r="B132" s="89" t="s">
        <v>218</v>
      </c>
      <c r="C132" s="133"/>
      <c r="D132" s="133"/>
      <c r="E132" s="116"/>
    </row>
    <row r="133" spans="1:9" ht="12" customHeight="1" x14ac:dyDescent="0.25">
      <c r="A133" s="95" t="s">
        <v>113</v>
      </c>
      <c r="B133" s="89" t="s">
        <v>219</v>
      </c>
      <c r="C133" s="133"/>
      <c r="D133" s="133"/>
      <c r="E133" s="116"/>
    </row>
    <row r="134" spans="1:9" ht="12" customHeight="1" thickBot="1" x14ac:dyDescent="0.3">
      <c r="A134" s="93" t="s">
        <v>115</v>
      </c>
      <c r="B134" s="87" t="s">
        <v>220</v>
      </c>
      <c r="C134" s="133"/>
      <c r="D134" s="133"/>
      <c r="E134" s="116"/>
    </row>
    <row r="135" spans="1:9" ht="12" customHeight="1" thickBot="1" x14ac:dyDescent="0.3">
      <c r="A135" s="100" t="s">
        <v>322</v>
      </c>
      <c r="B135" s="108" t="s">
        <v>221</v>
      </c>
      <c r="C135" s="138">
        <f>+C136+C137+C138+C139</f>
        <v>0</v>
      </c>
      <c r="D135" s="138">
        <f>+D136+D137+D138+D139</f>
        <v>0</v>
      </c>
      <c r="E135" s="151">
        <f>+E136+E137+E138+E139</f>
        <v>0</v>
      </c>
    </row>
    <row r="136" spans="1:9" ht="12" customHeight="1" x14ac:dyDescent="0.25">
      <c r="A136" s="95" t="s">
        <v>376</v>
      </c>
      <c r="B136" s="89" t="s">
        <v>222</v>
      </c>
      <c r="C136" s="133"/>
      <c r="D136" s="133"/>
      <c r="E136" s="116"/>
    </row>
    <row r="137" spans="1:9" ht="12" customHeight="1" x14ac:dyDescent="0.25">
      <c r="A137" s="95" t="s">
        <v>377</v>
      </c>
      <c r="B137" s="89" t="s">
        <v>223</v>
      </c>
      <c r="C137" s="133"/>
      <c r="D137" s="133"/>
      <c r="E137" s="116"/>
    </row>
    <row r="138" spans="1:9" ht="12" customHeight="1" x14ac:dyDescent="0.25">
      <c r="A138" s="95" t="s">
        <v>122</v>
      </c>
      <c r="B138" s="89" t="s">
        <v>224</v>
      </c>
      <c r="C138" s="133"/>
      <c r="D138" s="133"/>
      <c r="E138" s="116"/>
    </row>
    <row r="139" spans="1:9" ht="12" customHeight="1" thickBot="1" x14ac:dyDescent="0.3">
      <c r="A139" s="93" t="s">
        <v>124</v>
      </c>
      <c r="B139" s="87" t="s">
        <v>225</v>
      </c>
      <c r="C139" s="133"/>
      <c r="D139" s="133"/>
      <c r="E139" s="116"/>
    </row>
    <row r="140" spans="1:9" ht="15" customHeight="1" thickBot="1" x14ac:dyDescent="0.3">
      <c r="A140" s="100" t="s">
        <v>323</v>
      </c>
      <c r="B140" s="108" t="s">
        <v>226</v>
      </c>
      <c r="C140" s="39">
        <f>+C141+C142+C143+C144</f>
        <v>0</v>
      </c>
      <c r="D140" s="39">
        <f>+D141+D142+D143+D144</f>
        <v>0</v>
      </c>
      <c r="E140" s="84">
        <f>+E141+E142+E143+E144</f>
        <v>0</v>
      </c>
      <c r="F140" s="149"/>
      <c r="G140" s="150"/>
      <c r="H140" s="150"/>
      <c r="I140" s="150"/>
    </row>
    <row r="141" spans="1:9" s="142" customFormat="1" ht="12.95" customHeight="1" x14ac:dyDescent="0.2">
      <c r="A141" s="95" t="s">
        <v>13</v>
      </c>
      <c r="B141" s="89" t="s">
        <v>227</v>
      </c>
      <c r="C141" s="133"/>
      <c r="D141" s="133"/>
      <c r="E141" s="116"/>
    </row>
    <row r="142" spans="1:9" ht="12.75" customHeight="1" x14ac:dyDescent="0.25">
      <c r="A142" s="95" t="s">
        <v>14</v>
      </c>
      <c r="B142" s="89" t="s">
        <v>228</v>
      </c>
      <c r="C142" s="133"/>
      <c r="D142" s="133"/>
      <c r="E142" s="116"/>
    </row>
    <row r="143" spans="1:9" ht="12.75" customHeight="1" x14ac:dyDescent="0.25">
      <c r="A143" s="95" t="s">
        <v>34</v>
      </c>
      <c r="B143" s="89" t="s">
        <v>229</v>
      </c>
      <c r="C143" s="133"/>
      <c r="D143" s="133"/>
      <c r="E143" s="116"/>
    </row>
    <row r="144" spans="1:9" ht="12.75" customHeight="1" thickBot="1" x14ac:dyDescent="0.3">
      <c r="A144" s="95" t="s">
        <v>130</v>
      </c>
      <c r="B144" s="89" t="s">
        <v>230</v>
      </c>
      <c r="C144" s="133"/>
      <c r="D144" s="133"/>
      <c r="E144" s="116"/>
    </row>
    <row r="145" spans="1:5" ht="16.5" thickBot="1" x14ac:dyDescent="0.3">
      <c r="A145" s="100" t="s">
        <v>324</v>
      </c>
      <c r="B145" s="108" t="s">
        <v>231</v>
      </c>
      <c r="C145" s="82">
        <f>+C126+C130+C135+C140</f>
        <v>0</v>
      </c>
      <c r="D145" s="82">
        <f>+D126+D130+D135+D140</f>
        <v>0</v>
      </c>
      <c r="E145" s="83">
        <f>+E126+E130+E135+E140</f>
        <v>0</v>
      </c>
    </row>
    <row r="146" spans="1:5" ht="16.5" thickBot="1" x14ac:dyDescent="0.3">
      <c r="A146" s="125" t="s">
        <v>325</v>
      </c>
      <c r="B146" s="128" t="s">
        <v>232</v>
      </c>
      <c r="C146" s="82">
        <f>+C125+C145</f>
        <v>1340000</v>
      </c>
      <c r="D146" s="82">
        <f>+D125+D145</f>
        <v>1340000</v>
      </c>
      <c r="E146" s="83">
        <f>+E125+E145</f>
        <v>1221998</v>
      </c>
    </row>
    <row r="148" spans="1:5" ht="18.75" customHeight="1" x14ac:dyDescent="0.25">
      <c r="A148" s="313" t="s">
        <v>233</v>
      </c>
      <c r="B148" s="313"/>
      <c r="C148" s="313"/>
      <c r="D148" s="313"/>
      <c r="E148" s="313"/>
    </row>
    <row r="149" spans="1:5" ht="13.5" customHeight="1" thickBot="1" x14ac:dyDescent="0.3">
      <c r="A149" s="110" t="s">
        <v>404</v>
      </c>
      <c r="B149" s="110"/>
      <c r="C149" s="140"/>
      <c r="E149" s="127" t="s">
        <v>420</v>
      </c>
    </row>
    <row r="150" spans="1:5" ht="21.75" thickBot="1" x14ac:dyDescent="0.3">
      <c r="A150" s="100">
        <v>1</v>
      </c>
      <c r="B150" s="103" t="s">
        <v>234</v>
      </c>
      <c r="C150" s="126">
        <f>+C61-C125</f>
        <v>-1340000</v>
      </c>
      <c r="D150" s="126">
        <f>+D61-D125</f>
        <v>-1340000</v>
      </c>
      <c r="E150" s="126">
        <f>+E61-E125</f>
        <v>-1221998</v>
      </c>
    </row>
    <row r="151" spans="1:5" ht="21.75" thickBot="1" x14ac:dyDescent="0.3">
      <c r="A151" s="100" t="s">
        <v>317</v>
      </c>
      <c r="B151" s="103" t="s">
        <v>235</v>
      </c>
      <c r="C151" s="126">
        <f>+C84-C145</f>
        <v>0</v>
      </c>
      <c r="D151" s="126">
        <f>+D84-D145</f>
        <v>0</v>
      </c>
      <c r="E151" s="126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129" customFormat="1" ht="12.75" customHeight="1" x14ac:dyDescent="0.25">
      <c r="C161" s="130"/>
      <c r="D161" s="130"/>
      <c r="E161" s="130"/>
    </row>
  </sheetData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honeticPr fontId="24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Önkormányzat
2016. ÉVI ZÁRSZÁMADÁS
ÖNKÉNT VÁLLALT FELADATAINAK MÉRLEGE
&amp;R&amp;"Times New Roman CE,Félkövér dőlt"&amp;11 1.3. melléklet a ....../2017. (......) önkormányzati rendelethez</oddHeader>
  </headerFooter>
  <rowBreaks count="1" manualBreakCount="1">
    <brk id="8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1"/>
  <sheetViews>
    <sheetView view="pageLayout" zoomScaleNormal="100" zoomScaleSheetLayoutView="100" workbookViewId="0">
      <selection activeCell="G28" sqref="G28:I28"/>
    </sheetView>
  </sheetViews>
  <sheetFormatPr defaultRowHeight="12.75" x14ac:dyDescent="0.2"/>
  <cols>
    <col min="1" max="1" width="6.83203125" style="8" customWidth="1"/>
    <col min="2" max="2" width="55.1640625" style="18" customWidth="1"/>
    <col min="3" max="5" width="16.33203125" style="8" customWidth="1"/>
    <col min="6" max="6" width="55.1640625" style="8" customWidth="1"/>
    <col min="7" max="9" width="16.33203125" style="8" customWidth="1"/>
    <col min="10" max="10" width="4.83203125" style="8" customWidth="1"/>
    <col min="11" max="16384" width="9.33203125" style="8"/>
  </cols>
  <sheetData>
    <row r="1" spans="1:10" ht="39.75" customHeight="1" x14ac:dyDescent="0.2">
      <c r="B1" s="174" t="s">
        <v>407</v>
      </c>
      <c r="C1" s="175"/>
      <c r="D1" s="175"/>
      <c r="E1" s="175"/>
      <c r="F1" s="175"/>
      <c r="G1" s="175"/>
      <c r="H1" s="175"/>
      <c r="I1" s="175"/>
      <c r="J1" s="323" t="str">
        <f>+CONCATENATE("2.1. melléklet a ……/",LEFT('1.1.sz.mell.'!C3,4)+1,". (……) önkormányzati rendelethez")</f>
        <v>2.1. melléklet a ……/2017. (……) önkormányzati rendelethez</v>
      </c>
    </row>
    <row r="2" spans="1:10" ht="14.25" thickBot="1" x14ac:dyDescent="0.25">
      <c r="G2" s="23"/>
      <c r="H2" s="23"/>
      <c r="I2" s="23" t="s">
        <v>425</v>
      </c>
      <c r="J2" s="323"/>
    </row>
    <row r="3" spans="1:10" ht="18" customHeight="1" thickBot="1" x14ac:dyDescent="0.25">
      <c r="A3" s="321" t="s">
        <v>366</v>
      </c>
      <c r="B3" s="200" t="s">
        <v>351</v>
      </c>
      <c r="C3" s="201"/>
      <c r="D3" s="201"/>
      <c r="E3" s="201"/>
      <c r="F3" s="200" t="s">
        <v>352</v>
      </c>
      <c r="G3" s="202"/>
      <c r="H3" s="202"/>
      <c r="I3" s="202"/>
      <c r="J3" s="323"/>
    </row>
    <row r="4" spans="1:10" s="176" customFormat="1" ht="35.25" customHeight="1" thickBot="1" x14ac:dyDescent="0.25">
      <c r="A4" s="322"/>
      <c r="B4" s="19" t="s">
        <v>359</v>
      </c>
      <c r="C4" s="20" t="str">
        <f>+CONCATENATE(LEFT('1.1.sz.mell.'!C3,4),". évi eredeti előirányzat")</f>
        <v>2016. évi eredeti előirányzat</v>
      </c>
      <c r="D4" s="162" t="str">
        <f>+CONCATENATE(LEFT('1.1.sz.mell.'!C3,4),". évi módosított előirányzat")</f>
        <v>2016. évi módosított előirányzat</v>
      </c>
      <c r="E4" s="20" t="str">
        <f>+CONCATENATE(LEFT('1.1.sz.mell.'!C3,4),". évi teljesítés")</f>
        <v>2016. évi teljesítés</v>
      </c>
      <c r="F4" s="19" t="s">
        <v>359</v>
      </c>
      <c r="G4" s="20" t="str">
        <f>+C4</f>
        <v>2016. évi eredeti előirányzat</v>
      </c>
      <c r="H4" s="162" t="str">
        <f>+D4</f>
        <v>2016. évi módosított előirányzat</v>
      </c>
      <c r="I4" s="192" t="str">
        <f>+E4</f>
        <v>2016. évi teljesítés</v>
      </c>
      <c r="J4" s="323"/>
    </row>
    <row r="5" spans="1:10" s="177" customFormat="1" ht="12" customHeight="1" thickBot="1" x14ac:dyDescent="0.25">
      <c r="A5" s="203" t="s">
        <v>179</v>
      </c>
      <c r="B5" s="204" t="s">
        <v>180</v>
      </c>
      <c r="C5" s="205" t="s">
        <v>181</v>
      </c>
      <c r="D5" s="205" t="s">
        <v>182</v>
      </c>
      <c r="E5" s="205" t="s">
        <v>183</v>
      </c>
      <c r="F5" s="204" t="s">
        <v>260</v>
      </c>
      <c r="G5" s="205" t="s">
        <v>261</v>
      </c>
      <c r="H5" s="205" t="s">
        <v>262</v>
      </c>
      <c r="I5" s="206" t="s">
        <v>263</v>
      </c>
      <c r="J5" s="323"/>
    </row>
    <row r="6" spans="1:10" ht="15" customHeight="1" x14ac:dyDescent="0.2">
      <c r="A6" s="178" t="s">
        <v>316</v>
      </c>
      <c r="B6" s="179" t="s">
        <v>236</v>
      </c>
      <c r="C6" s="165">
        <v>50037214</v>
      </c>
      <c r="D6" s="165">
        <v>65430040</v>
      </c>
      <c r="E6" s="165">
        <v>65430040</v>
      </c>
      <c r="F6" s="179" t="s">
        <v>360</v>
      </c>
      <c r="G6" s="165">
        <v>18686000</v>
      </c>
      <c r="H6" s="165">
        <v>18189000</v>
      </c>
      <c r="I6" s="171">
        <v>17999382</v>
      </c>
      <c r="J6" s="323"/>
    </row>
    <row r="7" spans="1:10" ht="15" customHeight="1" x14ac:dyDescent="0.2">
      <c r="A7" s="180" t="s">
        <v>317</v>
      </c>
      <c r="B7" s="181" t="s">
        <v>237</v>
      </c>
      <c r="C7" s="166">
        <v>8949786</v>
      </c>
      <c r="D7" s="166">
        <v>11496600</v>
      </c>
      <c r="E7" s="166">
        <v>11496362</v>
      </c>
      <c r="F7" s="181" t="s">
        <v>15</v>
      </c>
      <c r="G7" s="166">
        <v>4447000</v>
      </c>
      <c r="H7" s="166">
        <v>4093000</v>
      </c>
      <c r="I7" s="172">
        <v>4092419</v>
      </c>
      <c r="J7" s="323"/>
    </row>
    <row r="8" spans="1:10" ht="15" customHeight="1" x14ac:dyDescent="0.2">
      <c r="A8" s="180" t="s">
        <v>318</v>
      </c>
      <c r="B8" s="181" t="s">
        <v>238</v>
      </c>
      <c r="C8" s="166"/>
      <c r="D8" s="166"/>
      <c r="E8" s="166"/>
      <c r="F8" s="181" t="s">
        <v>38</v>
      </c>
      <c r="G8" s="166">
        <v>29454000</v>
      </c>
      <c r="H8" s="166">
        <v>31009895</v>
      </c>
      <c r="I8" s="172">
        <v>27682323</v>
      </c>
      <c r="J8" s="323"/>
    </row>
    <row r="9" spans="1:10" ht="15" customHeight="1" x14ac:dyDescent="0.2">
      <c r="A9" s="180" t="s">
        <v>319</v>
      </c>
      <c r="B9" s="181" t="s">
        <v>6</v>
      </c>
      <c r="C9" s="166">
        <v>32350000</v>
      </c>
      <c r="D9" s="166">
        <v>43725000</v>
      </c>
      <c r="E9" s="166">
        <v>43649562</v>
      </c>
      <c r="F9" s="181" t="s">
        <v>16</v>
      </c>
      <c r="G9" s="166">
        <v>2330000</v>
      </c>
      <c r="H9" s="166">
        <v>4320600</v>
      </c>
      <c r="I9" s="172">
        <v>4319800</v>
      </c>
      <c r="J9" s="323"/>
    </row>
    <row r="10" spans="1:10" ht="15" customHeight="1" x14ac:dyDescent="0.2">
      <c r="A10" s="180" t="s">
        <v>320</v>
      </c>
      <c r="B10" s="182" t="s">
        <v>239</v>
      </c>
      <c r="C10" s="166">
        <v>0</v>
      </c>
      <c r="D10" s="166">
        <v>423363</v>
      </c>
      <c r="E10" s="166">
        <v>421418</v>
      </c>
      <c r="F10" s="181" t="s">
        <v>17</v>
      </c>
      <c r="G10" s="166">
        <v>46520000</v>
      </c>
      <c r="H10" s="166">
        <v>57450638</v>
      </c>
      <c r="I10" s="172">
        <v>55097125</v>
      </c>
      <c r="J10" s="323"/>
    </row>
    <row r="11" spans="1:10" ht="15" customHeight="1" x14ac:dyDescent="0.2">
      <c r="A11" s="180" t="s">
        <v>321</v>
      </c>
      <c r="B11" s="181" t="s">
        <v>278</v>
      </c>
      <c r="C11" s="167"/>
      <c r="D11" s="167"/>
      <c r="E11" s="167"/>
      <c r="F11" s="181" t="s">
        <v>347</v>
      </c>
      <c r="G11" s="166">
        <v>1416000</v>
      </c>
      <c r="H11" s="166">
        <v>21976483</v>
      </c>
      <c r="I11" s="172"/>
      <c r="J11" s="323"/>
    </row>
    <row r="12" spans="1:10" ht="15" customHeight="1" x14ac:dyDescent="0.2">
      <c r="A12" s="180" t="s">
        <v>322</v>
      </c>
      <c r="B12" s="181" t="s">
        <v>109</v>
      </c>
      <c r="C12" s="166">
        <v>7197000</v>
      </c>
      <c r="D12" s="166">
        <v>8952215</v>
      </c>
      <c r="E12" s="166">
        <v>8978782</v>
      </c>
      <c r="F12" s="6"/>
      <c r="G12" s="166"/>
      <c r="H12" s="166"/>
      <c r="I12" s="172"/>
      <c r="J12" s="323"/>
    </row>
    <row r="13" spans="1:10" ht="15" customHeight="1" x14ac:dyDescent="0.2">
      <c r="A13" s="180" t="s">
        <v>323</v>
      </c>
      <c r="B13" s="6"/>
      <c r="C13" s="166"/>
      <c r="D13" s="166"/>
      <c r="E13" s="166"/>
      <c r="F13" s="6"/>
      <c r="G13" s="166"/>
      <c r="H13" s="166"/>
      <c r="I13" s="172"/>
      <c r="J13" s="323"/>
    </row>
    <row r="14" spans="1:10" ht="15" customHeight="1" x14ac:dyDescent="0.2">
      <c r="A14" s="180" t="s">
        <v>324</v>
      </c>
      <c r="B14" s="191"/>
      <c r="C14" s="167"/>
      <c r="D14" s="167"/>
      <c r="E14" s="167"/>
      <c r="F14" s="6"/>
      <c r="G14" s="166"/>
      <c r="H14" s="166"/>
      <c r="I14" s="172"/>
      <c r="J14" s="323"/>
    </row>
    <row r="15" spans="1:10" ht="15" customHeight="1" x14ac:dyDescent="0.2">
      <c r="A15" s="180" t="s">
        <v>325</v>
      </c>
      <c r="B15" s="6"/>
      <c r="C15" s="166"/>
      <c r="D15" s="166"/>
      <c r="E15" s="166"/>
      <c r="F15" s="6"/>
      <c r="G15" s="166"/>
      <c r="H15" s="166"/>
      <c r="I15" s="172"/>
      <c r="J15" s="323"/>
    </row>
    <row r="16" spans="1:10" ht="15" customHeight="1" x14ac:dyDescent="0.2">
      <c r="A16" s="180" t="s">
        <v>326</v>
      </c>
      <c r="B16" s="6"/>
      <c r="C16" s="166"/>
      <c r="D16" s="166"/>
      <c r="E16" s="166"/>
      <c r="F16" s="6"/>
      <c r="G16" s="166"/>
      <c r="H16" s="166"/>
      <c r="I16" s="172"/>
      <c r="J16" s="323"/>
    </row>
    <row r="17" spans="1:10" ht="15" customHeight="1" thickBot="1" x14ac:dyDescent="0.25">
      <c r="A17" s="180" t="s">
        <v>327</v>
      </c>
      <c r="B17" s="10"/>
      <c r="C17" s="168"/>
      <c r="D17" s="168"/>
      <c r="E17" s="168"/>
      <c r="F17" s="6"/>
      <c r="G17" s="168"/>
      <c r="H17" s="168"/>
      <c r="I17" s="173"/>
      <c r="J17" s="323"/>
    </row>
    <row r="18" spans="1:10" ht="17.25" customHeight="1" thickBot="1" x14ac:dyDescent="0.25">
      <c r="A18" s="183" t="s">
        <v>328</v>
      </c>
      <c r="B18" s="164" t="s">
        <v>240</v>
      </c>
      <c r="C18" s="169">
        <f>+C6+C7+C9+C10+C12+C13+C14+C15+C16+C17</f>
        <v>98534000</v>
      </c>
      <c r="D18" s="169">
        <f>+D6+D7+D9+D10+D12+D13+D14+D15+D16+D17</f>
        <v>130027218</v>
      </c>
      <c r="E18" s="169">
        <f>+E6+E7+E9+E10+E12+E13+E14+E15+E16+E17</f>
        <v>129976164</v>
      </c>
      <c r="F18" s="164" t="s">
        <v>247</v>
      </c>
      <c r="G18" s="169">
        <f>SUM(G6:G17)</f>
        <v>102853000</v>
      </c>
      <c r="H18" s="169">
        <f>SUM(H6:H17)</f>
        <v>137039616</v>
      </c>
      <c r="I18" s="169">
        <f>SUM(I6:I17)</f>
        <v>109191049</v>
      </c>
      <c r="J18" s="323"/>
    </row>
    <row r="19" spans="1:10" ht="15" customHeight="1" x14ac:dyDescent="0.2">
      <c r="A19" s="184" t="s">
        <v>329</v>
      </c>
      <c r="B19" s="185" t="s">
        <v>241</v>
      </c>
      <c r="C19" s="24">
        <f>+C20+C21+C22+C23</f>
        <v>4319000</v>
      </c>
      <c r="D19" s="24">
        <f>+D20+D21+D22+D23</f>
        <v>7012398</v>
      </c>
      <c r="E19" s="24">
        <f>+E20+E21+E22+E23</f>
        <v>0</v>
      </c>
      <c r="F19" s="186" t="s">
        <v>23</v>
      </c>
      <c r="G19" s="170"/>
      <c r="H19" s="170"/>
      <c r="I19" s="170"/>
      <c r="J19" s="323"/>
    </row>
    <row r="20" spans="1:10" ht="15" customHeight="1" x14ac:dyDescent="0.2">
      <c r="A20" s="187" t="s">
        <v>330</v>
      </c>
      <c r="B20" s="186" t="s">
        <v>31</v>
      </c>
      <c r="C20" s="163">
        <v>4319000</v>
      </c>
      <c r="D20" s="163">
        <v>7012398</v>
      </c>
      <c r="E20" s="163"/>
      <c r="F20" s="186" t="s">
        <v>248</v>
      </c>
      <c r="G20" s="163"/>
      <c r="H20" s="163"/>
      <c r="I20" s="163"/>
      <c r="J20" s="323"/>
    </row>
    <row r="21" spans="1:10" ht="15" customHeight="1" x14ac:dyDescent="0.2">
      <c r="A21" s="187" t="s">
        <v>331</v>
      </c>
      <c r="B21" s="186" t="s">
        <v>32</v>
      </c>
      <c r="C21" s="163"/>
      <c r="D21" s="163"/>
      <c r="E21" s="163"/>
      <c r="F21" s="186" t="s">
        <v>405</v>
      </c>
      <c r="G21" s="163"/>
      <c r="H21" s="163"/>
      <c r="I21" s="163"/>
      <c r="J21" s="323"/>
    </row>
    <row r="22" spans="1:10" ht="15" customHeight="1" x14ac:dyDescent="0.2">
      <c r="A22" s="187" t="s">
        <v>332</v>
      </c>
      <c r="B22" s="186" t="s">
        <v>36</v>
      </c>
      <c r="C22" s="163"/>
      <c r="D22" s="163"/>
      <c r="E22" s="163"/>
      <c r="F22" s="186" t="s">
        <v>406</v>
      </c>
      <c r="G22" s="163"/>
      <c r="H22" s="163"/>
      <c r="I22" s="163"/>
      <c r="J22" s="323"/>
    </row>
    <row r="23" spans="1:10" ht="15" customHeight="1" x14ac:dyDescent="0.2">
      <c r="A23" s="187" t="s">
        <v>333</v>
      </c>
      <c r="B23" s="186" t="s">
        <v>37</v>
      </c>
      <c r="C23" s="163"/>
      <c r="D23" s="163"/>
      <c r="E23" s="163"/>
      <c r="F23" s="185" t="s">
        <v>39</v>
      </c>
      <c r="G23" s="163"/>
      <c r="H23" s="163"/>
      <c r="I23" s="163"/>
      <c r="J23" s="323"/>
    </row>
    <row r="24" spans="1:10" ht="15" customHeight="1" x14ac:dyDescent="0.2">
      <c r="A24" s="187" t="s">
        <v>334</v>
      </c>
      <c r="B24" s="186" t="s">
        <v>242</v>
      </c>
      <c r="C24" s="188">
        <f>+C25+C26</f>
        <v>0</v>
      </c>
      <c r="D24" s="188">
        <f>+D25+D26+D27</f>
        <v>4177029</v>
      </c>
      <c r="E24" s="188">
        <f>+E25+E26+E27</f>
        <v>4177029</v>
      </c>
      <c r="F24" s="186" t="s">
        <v>24</v>
      </c>
      <c r="G24" s="163"/>
      <c r="H24" s="163"/>
      <c r="I24" s="163"/>
      <c r="J24" s="323"/>
    </row>
    <row r="25" spans="1:10" ht="15" customHeight="1" x14ac:dyDescent="0.2">
      <c r="A25" s="184" t="s">
        <v>335</v>
      </c>
      <c r="B25" s="185" t="s">
        <v>243</v>
      </c>
      <c r="C25" s="170"/>
      <c r="D25" s="170"/>
      <c r="E25" s="170"/>
      <c r="F25" s="179" t="s">
        <v>25</v>
      </c>
      <c r="G25" s="170"/>
      <c r="H25" s="170"/>
      <c r="I25" s="170"/>
      <c r="J25" s="323"/>
    </row>
    <row r="26" spans="1:10" ht="15" customHeight="1" x14ac:dyDescent="0.2">
      <c r="A26" s="187" t="s">
        <v>336</v>
      </c>
      <c r="B26" s="186" t="s">
        <v>244</v>
      </c>
      <c r="C26" s="163"/>
      <c r="D26" s="163"/>
      <c r="E26" s="163"/>
      <c r="F26" s="6"/>
      <c r="G26" s="163"/>
      <c r="H26" s="163"/>
      <c r="I26" s="163"/>
      <c r="J26" s="323"/>
    </row>
    <row r="27" spans="1:10" ht="15" customHeight="1" thickBot="1" x14ac:dyDescent="0.25">
      <c r="A27" s="292" t="s">
        <v>337</v>
      </c>
      <c r="B27" s="185" t="s">
        <v>158</v>
      </c>
      <c r="C27" s="170">
        <v>0</v>
      </c>
      <c r="D27" s="170">
        <v>4177029</v>
      </c>
      <c r="E27" s="170">
        <v>4177029</v>
      </c>
      <c r="F27" s="220" t="s">
        <v>223</v>
      </c>
      <c r="G27" s="170">
        <v>1583000</v>
      </c>
      <c r="H27" s="170">
        <v>4276686</v>
      </c>
      <c r="I27" s="170">
        <v>4276686</v>
      </c>
      <c r="J27" s="323"/>
    </row>
    <row r="28" spans="1:10" ht="17.25" customHeight="1" thickBot="1" x14ac:dyDescent="0.25">
      <c r="A28" s="183" t="s">
        <v>337</v>
      </c>
      <c r="B28" s="164" t="s">
        <v>245</v>
      </c>
      <c r="C28" s="169">
        <f>+C19+C24</f>
        <v>4319000</v>
      </c>
      <c r="D28" s="169">
        <f>+D19+D24</f>
        <v>11189427</v>
      </c>
      <c r="E28" s="169">
        <f>+E19+E24</f>
        <v>4177029</v>
      </c>
      <c r="F28" s="164" t="s">
        <v>249</v>
      </c>
      <c r="G28" s="169">
        <f>SUM(G20:G27)</f>
        <v>1583000</v>
      </c>
      <c r="H28" s="169">
        <f t="shared" ref="H28:I28" si="0">SUM(H20:H27)</f>
        <v>4276686</v>
      </c>
      <c r="I28" s="169">
        <f t="shared" si="0"/>
        <v>4276686</v>
      </c>
      <c r="J28" s="323"/>
    </row>
    <row r="29" spans="1:10" ht="17.25" customHeight="1" thickBot="1" x14ac:dyDescent="0.25">
      <c r="A29" s="183" t="s">
        <v>338</v>
      </c>
      <c r="B29" s="189" t="s">
        <v>246</v>
      </c>
      <c r="C29" s="40">
        <f>+C18+C28</f>
        <v>102853000</v>
      </c>
      <c r="D29" s="40">
        <f>+D18+D28</f>
        <v>141216645</v>
      </c>
      <c r="E29" s="190">
        <f>+E18+E28</f>
        <v>134153193</v>
      </c>
      <c r="F29" s="189" t="s">
        <v>250</v>
      </c>
      <c r="G29" s="40">
        <f>+G18+G28</f>
        <v>104436000</v>
      </c>
      <c r="H29" s="40">
        <f>+H18+H28</f>
        <v>141316302</v>
      </c>
      <c r="I29" s="40">
        <f>+I18+I28</f>
        <v>113467735</v>
      </c>
      <c r="J29" s="323"/>
    </row>
    <row r="30" spans="1:10" ht="17.25" customHeight="1" thickBot="1" x14ac:dyDescent="0.25">
      <c r="A30" s="183" t="s">
        <v>339</v>
      </c>
      <c r="B30" s="189" t="s">
        <v>1</v>
      </c>
      <c r="C30" s="40">
        <f>IF(C18-G18&lt;0,G18-C18,"-")</f>
        <v>4319000</v>
      </c>
      <c r="D30" s="40">
        <f>IF(D18-H18&lt;0,H18-D18,"-")</f>
        <v>7012398</v>
      </c>
      <c r="E30" s="190" t="str">
        <f>IF(E18-I18&lt;0,I18-E18,"-")</f>
        <v>-</v>
      </c>
      <c r="F30" s="189" t="s">
        <v>2</v>
      </c>
      <c r="G30" s="40" t="str">
        <f>IF(C18-G18&gt;0,C18-G18,"-")</f>
        <v>-</v>
      </c>
      <c r="H30" s="40" t="str">
        <f>IF(D18-H18&gt;0,D18-H18,"-")</f>
        <v>-</v>
      </c>
      <c r="I30" s="40">
        <f>IF(E18-I18&gt;0,E18-I18,"-")</f>
        <v>20785115</v>
      </c>
      <c r="J30" s="323"/>
    </row>
    <row r="31" spans="1:10" ht="17.25" customHeight="1" thickBot="1" x14ac:dyDescent="0.25">
      <c r="A31" s="183" t="s">
        <v>340</v>
      </c>
      <c r="B31" s="189" t="s">
        <v>40</v>
      </c>
      <c r="C31" s="40">
        <f>IF(C29-G29&lt;0,G29-C29,"-")</f>
        <v>1583000</v>
      </c>
      <c r="D31" s="40">
        <f>IF(D29-H29&lt;0,H29-D29,"-")</f>
        <v>99657</v>
      </c>
      <c r="E31" s="190" t="str">
        <f>IF(E29-I29&lt;0,I29-E29,"-")</f>
        <v>-</v>
      </c>
      <c r="F31" s="189" t="s">
        <v>41</v>
      </c>
      <c r="G31" s="40" t="str">
        <f>IF(C29-G29&gt;0,C29-G29,"-")</f>
        <v>-</v>
      </c>
      <c r="H31" s="40" t="str">
        <f>IF(D29-H29&gt;0,D29-H29,"-")</f>
        <v>-</v>
      </c>
      <c r="I31" s="40">
        <f>IF(E29-I29&gt;0,E29-I29,"-")</f>
        <v>20685458</v>
      </c>
      <c r="J31" s="323"/>
    </row>
  </sheetData>
  <mergeCells count="2">
    <mergeCell ref="A3:A4"/>
    <mergeCell ref="J1:J31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4"/>
  <sheetViews>
    <sheetView view="pageLayout" zoomScaleNormal="100" zoomScaleSheetLayoutView="115" workbookViewId="0">
      <selection activeCell="H16" sqref="H16"/>
    </sheetView>
  </sheetViews>
  <sheetFormatPr defaultRowHeight="12.75" x14ac:dyDescent="0.2"/>
  <cols>
    <col min="1" max="1" width="6.83203125" style="8" customWidth="1"/>
    <col min="2" max="2" width="55.1640625" style="18" customWidth="1"/>
    <col min="3" max="5" width="16.33203125" style="8" customWidth="1"/>
    <col min="6" max="6" width="55.1640625" style="8" customWidth="1"/>
    <col min="7" max="9" width="16.33203125" style="8" customWidth="1"/>
    <col min="10" max="10" width="4.83203125" style="8" customWidth="1"/>
    <col min="11" max="16384" width="9.33203125" style="8"/>
  </cols>
  <sheetData>
    <row r="1" spans="1:10" ht="39.75" customHeight="1" x14ac:dyDescent="0.2">
      <c r="B1" s="174" t="s">
        <v>0</v>
      </c>
      <c r="C1" s="175"/>
      <c r="D1" s="175"/>
      <c r="E1" s="175"/>
      <c r="F1" s="175"/>
      <c r="G1" s="175"/>
      <c r="H1" s="175"/>
      <c r="I1" s="175"/>
      <c r="J1" s="326" t="str">
        <f>+CONCATENATE("2.2. melléklet a ……/",LEFT('1.1.sz.mell.'!C3,4)+1,". (……) önkormányzati rendelethez")</f>
        <v>2.2. melléklet a ……/2017. (……) önkormányzati rendelethez</v>
      </c>
    </row>
    <row r="2" spans="1:10" ht="14.25" thickBot="1" x14ac:dyDescent="0.25">
      <c r="G2" s="23"/>
      <c r="H2" s="23"/>
      <c r="I2" s="23" t="s">
        <v>425</v>
      </c>
      <c r="J2" s="326"/>
    </row>
    <row r="3" spans="1:10" ht="24" customHeight="1" thickBot="1" x14ac:dyDescent="0.25">
      <c r="A3" s="324" t="s">
        <v>366</v>
      </c>
      <c r="B3" s="200" t="s">
        <v>351</v>
      </c>
      <c r="C3" s="201"/>
      <c r="D3" s="201"/>
      <c r="E3" s="201"/>
      <c r="F3" s="200" t="s">
        <v>352</v>
      </c>
      <c r="G3" s="202"/>
      <c r="H3" s="202"/>
      <c r="I3" s="202"/>
      <c r="J3" s="326"/>
    </row>
    <row r="4" spans="1:10" s="176" customFormat="1" ht="35.25" customHeight="1" thickBot="1" x14ac:dyDescent="0.25">
      <c r="A4" s="325"/>
      <c r="B4" s="19" t="s">
        <v>359</v>
      </c>
      <c r="C4" s="20" t="str">
        <f>+'2.1.sz.mell  '!C4</f>
        <v>2016. évi eredeti előirányzat</v>
      </c>
      <c r="D4" s="162" t="str">
        <f>+'2.1.sz.mell  '!D4</f>
        <v>2016. évi módosított előirányzat</v>
      </c>
      <c r="E4" s="20" t="str">
        <f>+'2.1.sz.mell  '!E4</f>
        <v>2016. évi teljesítés</v>
      </c>
      <c r="F4" s="19" t="s">
        <v>359</v>
      </c>
      <c r="G4" s="20" t="str">
        <f>+'2.1.sz.mell  '!C4</f>
        <v>2016. évi eredeti előirányzat</v>
      </c>
      <c r="H4" s="162" t="str">
        <f>+'2.1.sz.mell  '!D4</f>
        <v>2016. évi módosított előirányzat</v>
      </c>
      <c r="I4" s="192" t="str">
        <f>+'2.1.sz.mell  '!E4</f>
        <v>2016. évi teljesítés</v>
      </c>
      <c r="J4" s="326"/>
    </row>
    <row r="5" spans="1:10" s="176" customFormat="1" ht="13.5" thickBot="1" x14ac:dyDescent="0.25">
      <c r="A5" s="203" t="s">
        <v>179</v>
      </c>
      <c r="B5" s="204" t="s">
        <v>180</v>
      </c>
      <c r="C5" s="205" t="s">
        <v>181</v>
      </c>
      <c r="D5" s="205" t="s">
        <v>182</v>
      </c>
      <c r="E5" s="205" t="s">
        <v>183</v>
      </c>
      <c r="F5" s="204" t="s">
        <v>260</v>
      </c>
      <c r="G5" s="205" t="s">
        <v>261</v>
      </c>
      <c r="H5" s="205" t="s">
        <v>262</v>
      </c>
      <c r="I5" s="206" t="s">
        <v>263</v>
      </c>
      <c r="J5" s="326"/>
    </row>
    <row r="6" spans="1:10" ht="12.95" customHeight="1" x14ac:dyDescent="0.2">
      <c r="A6" s="178" t="s">
        <v>316</v>
      </c>
      <c r="B6" s="179" t="s">
        <v>251</v>
      </c>
      <c r="C6" s="165">
        <v>0</v>
      </c>
      <c r="D6" s="165">
        <v>13012000</v>
      </c>
      <c r="E6" s="165">
        <v>12712000</v>
      </c>
      <c r="F6" s="179" t="s">
        <v>33</v>
      </c>
      <c r="G6" s="165">
        <v>6038000</v>
      </c>
      <c r="H6" s="165">
        <v>6795300</v>
      </c>
      <c r="I6" s="171">
        <v>300000</v>
      </c>
      <c r="J6" s="326"/>
    </row>
    <row r="7" spans="1:10" x14ac:dyDescent="0.2">
      <c r="A7" s="180" t="s">
        <v>317</v>
      </c>
      <c r="B7" s="181" t="s">
        <v>252</v>
      </c>
      <c r="C7" s="166"/>
      <c r="D7" s="166"/>
      <c r="E7" s="166"/>
      <c r="F7" s="181" t="s">
        <v>264</v>
      </c>
      <c r="G7" s="166"/>
      <c r="H7" s="166"/>
      <c r="I7" s="172"/>
      <c r="J7" s="326"/>
    </row>
    <row r="8" spans="1:10" ht="12.95" customHeight="1" x14ac:dyDescent="0.2">
      <c r="A8" s="180" t="s">
        <v>318</v>
      </c>
      <c r="B8" s="181" t="s">
        <v>253</v>
      </c>
      <c r="C8" s="166">
        <v>4725000</v>
      </c>
      <c r="D8" s="166">
        <v>4725000</v>
      </c>
      <c r="E8" s="166">
        <v>4784410</v>
      </c>
      <c r="F8" s="181" t="s">
        <v>19</v>
      </c>
      <c r="G8" s="166">
        <v>1500000</v>
      </c>
      <c r="H8" s="166">
        <v>18549700</v>
      </c>
      <c r="I8" s="172">
        <v>17912622</v>
      </c>
      <c r="J8" s="326"/>
    </row>
    <row r="9" spans="1:10" ht="12.95" customHeight="1" x14ac:dyDescent="0.2">
      <c r="A9" s="180" t="s">
        <v>319</v>
      </c>
      <c r="B9" s="181" t="s">
        <v>254</v>
      </c>
      <c r="C9" s="166"/>
      <c r="D9" s="166">
        <v>4423055</v>
      </c>
      <c r="E9" s="166">
        <v>4423055</v>
      </c>
      <c r="F9" s="181" t="s">
        <v>265</v>
      </c>
      <c r="G9" s="166"/>
      <c r="H9" s="166"/>
      <c r="I9" s="172"/>
      <c r="J9" s="326"/>
    </row>
    <row r="10" spans="1:10" ht="12.75" customHeight="1" x14ac:dyDescent="0.2">
      <c r="A10" s="180" t="s">
        <v>320</v>
      </c>
      <c r="B10" s="181" t="s">
        <v>255</v>
      </c>
      <c r="C10" s="166"/>
      <c r="D10" s="166"/>
      <c r="E10" s="166"/>
      <c r="F10" s="181" t="s">
        <v>35</v>
      </c>
      <c r="G10" s="166"/>
      <c r="H10" s="166"/>
      <c r="I10" s="172"/>
      <c r="J10" s="326"/>
    </row>
    <row r="11" spans="1:10" ht="12.95" customHeight="1" x14ac:dyDescent="0.2">
      <c r="A11" s="180" t="s">
        <v>321</v>
      </c>
      <c r="B11" s="181" t="s">
        <v>256</v>
      </c>
      <c r="C11" s="167">
        <v>0</v>
      </c>
      <c r="D11" s="167">
        <v>0</v>
      </c>
      <c r="E11" s="167"/>
      <c r="F11" s="221"/>
      <c r="G11" s="166"/>
      <c r="H11" s="166"/>
      <c r="I11" s="172"/>
      <c r="J11" s="326"/>
    </row>
    <row r="12" spans="1:10" ht="12.95" customHeight="1" x14ac:dyDescent="0.2">
      <c r="A12" s="180" t="s">
        <v>322</v>
      </c>
      <c r="B12" s="6"/>
      <c r="C12" s="166"/>
      <c r="D12" s="166"/>
      <c r="E12" s="166"/>
      <c r="F12" s="221"/>
      <c r="G12" s="166"/>
      <c r="H12" s="166"/>
      <c r="I12" s="172"/>
      <c r="J12" s="326"/>
    </row>
    <row r="13" spans="1:10" ht="12.95" customHeight="1" x14ac:dyDescent="0.2">
      <c r="A13" s="180" t="s">
        <v>323</v>
      </c>
      <c r="B13" s="6"/>
      <c r="C13" s="166"/>
      <c r="D13" s="166"/>
      <c r="E13" s="166"/>
      <c r="F13" s="222"/>
      <c r="G13" s="166"/>
      <c r="H13" s="166"/>
      <c r="I13" s="172"/>
      <c r="J13" s="326"/>
    </row>
    <row r="14" spans="1:10" ht="12.95" customHeight="1" x14ac:dyDescent="0.2">
      <c r="A14" s="180" t="s">
        <v>324</v>
      </c>
      <c r="B14" s="219"/>
      <c r="C14" s="167"/>
      <c r="D14" s="167"/>
      <c r="E14" s="167"/>
      <c r="F14" s="221"/>
      <c r="G14" s="166"/>
      <c r="H14" s="166"/>
      <c r="I14" s="172"/>
      <c r="J14" s="326"/>
    </row>
    <row r="15" spans="1:10" x14ac:dyDescent="0.2">
      <c r="A15" s="180" t="s">
        <v>325</v>
      </c>
      <c r="B15" s="6"/>
      <c r="C15" s="167"/>
      <c r="D15" s="167"/>
      <c r="E15" s="167"/>
      <c r="F15" s="221"/>
      <c r="G15" s="166"/>
      <c r="H15" s="166"/>
      <c r="I15" s="172"/>
      <c r="J15" s="326"/>
    </row>
    <row r="16" spans="1:10" ht="12.95" customHeight="1" thickBot="1" x14ac:dyDescent="0.25">
      <c r="A16" s="216" t="s">
        <v>326</v>
      </c>
      <c r="B16" s="220"/>
      <c r="C16" s="218"/>
      <c r="D16" s="45"/>
      <c r="E16" s="51"/>
      <c r="F16" s="217" t="s">
        <v>347</v>
      </c>
      <c r="G16" s="166"/>
      <c r="H16" s="166"/>
      <c r="I16" s="172">
        <v>0</v>
      </c>
      <c r="J16" s="326"/>
    </row>
    <row r="17" spans="1:10" ht="15.95" customHeight="1" thickBot="1" x14ac:dyDescent="0.25">
      <c r="A17" s="183" t="s">
        <v>327</v>
      </c>
      <c r="B17" s="164" t="s">
        <v>257</v>
      </c>
      <c r="C17" s="169">
        <f>+C6+C8+C9+C11+C12+C13+C14+C15+C16</f>
        <v>4725000</v>
      </c>
      <c r="D17" s="169">
        <f>+D6+D8+D9+D11+D12+D13+D14+D15+D16</f>
        <v>22160055</v>
      </c>
      <c r="E17" s="169">
        <f>+E6+E8+E9+E11+E12+E13+E14+E15+E16</f>
        <v>21919465</v>
      </c>
      <c r="F17" s="164" t="s">
        <v>266</v>
      </c>
      <c r="G17" s="169">
        <f>+G6+G8+G10+G11+G12+G13+G14+G15+G16</f>
        <v>7538000</v>
      </c>
      <c r="H17" s="169">
        <f>+H6+H8+H10+H11+H12+H13+H14+H15+H16</f>
        <v>25345000</v>
      </c>
      <c r="I17" s="199">
        <f>+I6+I8+I10+I11+I12+I13+I14+I15+I16</f>
        <v>18212622</v>
      </c>
      <c r="J17" s="326"/>
    </row>
    <row r="18" spans="1:10" ht="12.95" customHeight="1" x14ac:dyDescent="0.2">
      <c r="A18" s="178" t="s">
        <v>328</v>
      </c>
      <c r="B18" s="208" t="s">
        <v>53</v>
      </c>
      <c r="C18" s="215">
        <f>SUM(C19:C23)</f>
        <v>4396000</v>
      </c>
      <c r="D18" s="215">
        <f>+D19+D20+D21+D22+D23</f>
        <v>3284602</v>
      </c>
      <c r="E18" s="215">
        <f>+E19+E20+E21+E22+E23</f>
        <v>10297000</v>
      </c>
      <c r="F18" s="186" t="s">
        <v>23</v>
      </c>
      <c r="G18" s="42"/>
      <c r="H18" s="42"/>
      <c r="I18" s="196"/>
      <c r="J18" s="326"/>
    </row>
    <row r="19" spans="1:10" ht="12.95" customHeight="1" x14ac:dyDescent="0.2">
      <c r="A19" s="180" t="s">
        <v>329</v>
      </c>
      <c r="B19" s="209" t="s">
        <v>42</v>
      </c>
      <c r="C19" s="163">
        <v>4396000</v>
      </c>
      <c r="D19" s="163">
        <v>3284602</v>
      </c>
      <c r="E19" s="163">
        <v>10297000</v>
      </c>
      <c r="F19" s="186" t="s">
        <v>26</v>
      </c>
      <c r="G19" s="163"/>
      <c r="H19" s="163"/>
      <c r="I19" s="197"/>
      <c r="J19" s="326"/>
    </row>
    <row r="20" spans="1:10" ht="12.95" customHeight="1" x14ac:dyDescent="0.2">
      <c r="A20" s="178" t="s">
        <v>330</v>
      </c>
      <c r="B20" s="209" t="s">
        <v>43</v>
      </c>
      <c r="C20" s="163"/>
      <c r="D20" s="163"/>
      <c r="E20" s="163"/>
      <c r="F20" s="186" t="s">
        <v>405</v>
      </c>
      <c r="G20" s="163"/>
      <c r="H20" s="163"/>
      <c r="I20" s="197"/>
      <c r="J20" s="326"/>
    </row>
    <row r="21" spans="1:10" ht="12.95" customHeight="1" x14ac:dyDescent="0.2">
      <c r="A21" s="180" t="s">
        <v>331</v>
      </c>
      <c r="B21" s="209" t="s">
        <v>44</v>
      </c>
      <c r="C21" s="163"/>
      <c r="D21" s="163"/>
      <c r="E21" s="163"/>
      <c r="F21" s="186" t="s">
        <v>406</v>
      </c>
      <c r="G21" s="163"/>
      <c r="H21" s="163"/>
      <c r="I21" s="197"/>
      <c r="J21" s="326"/>
    </row>
    <row r="22" spans="1:10" ht="12.95" customHeight="1" x14ac:dyDescent="0.2">
      <c r="A22" s="178" t="s">
        <v>332</v>
      </c>
      <c r="B22" s="209" t="s">
        <v>45</v>
      </c>
      <c r="C22" s="163"/>
      <c r="D22" s="163"/>
      <c r="E22" s="163"/>
      <c r="F22" s="185" t="s">
        <v>39</v>
      </c>
      <c r="G22" s="163"/>
      <c r="H22" s="163"/>
      <c r="I22" s="197"/>
      <c r="J22" s="326"/>
    </row>
    <row r="23" spans="1:10" ht="12.95" customHeight="1" x14ac:dyDescent="0.2">
      <c r="A23" s="180" t="s">
        <v>333</v>
      </c>
      <c r="B23" s="210" t="s">
        <v>46</v>
      </c>
      <c r="C23" s="163"/>
      <c r="D23" s="163"/>
      <c r="E23" s="163"/>
      <c r="F23" s="186" t="s">
        <v>27</v>
      </c>
      <c r="G23" s="163"/>
      <c r="H23" s="163"/>
      <c r="I23" s="197"/>
      <c r="J23" s="326"/>
    </row>
    <row r="24" spans="1:10" ht="12.95" customHeight="1" x14ac:dyDescent="0.2">
      <c r="A24" s="178" t="s">
        <v>334</v>
      </c>
      <c r="B24" s="211" t="s">
        <v>47</v>
      </c>
      <c r="C24" s="188"/>
      <c r="D24" s="188">
        <f>D30</f>
        <v>0</v>
      </c>
      <c r="E24" s="188"/>
      <c r="F24" s="212" t="s">
        <v>25</v>
      </c>
      <c r="G24" s="163"/>
      <c r="H24" s="163"/>
      <c r="I24" s="197"/>
      <c r="J24" s="326"/>
    </row>
    <row r="25" spans="1:10" ht="12.95" customHeight="1" x14ac:dyDescent="0.2">
      <c r="A25" s="180" t="s">
        <v>335</v>
      </c>
      <c r="B25" s="210" t="s">
        <v>48</v>
      </c>
      <c r="C25" s="163"/>
      <c r="D25" s="163"/>
      <c r="E25" s="163"/>
      <c r="F25" s="212" t="s">
        <v>267</v>
      </c>
      <c r="G25" s="163"/>
      <c r="H25" s="163"/>
      <c r="I25" s="197"/>
      <c r="J25" s="326"/>
    </row>
    <row r="26" spans="1:10" ht="12.95" customHeight="1" x14ac:dyDescent="0.2">
      <c r="A26" s="178" t="s">
        <v>336</v>
      </c>
      <c r="B26" s="210" t="s">
        <v>49</v>
      </c>
      <c r="C26" s="163"/>
      <c r="D26" s="163"/>
      <c r="E26" s="163"/>
      <c r="F26" s="207"/>
      <c r="G26" s="163"/>
      <c r="H26" s="163"/>
      <c r="I26" s="197"/>
      <c r="J26" s="326"/>
    </row>
    <row r="27" spans="1:10" ht="12.95" customHeight="1" x14ac:dyDescent="0.2">
      <c r="A27" s="180" t="s">
        <v>337</v>
      </c>
      <c r="B27" s="209" t="s">
        <v>50</v>
      </c>
      <c r="C27" s="163"/>
      <c r="D27" s="163"/>
      <c r="E27" s="163"/>
      <c r="F27" s="198"/>
      <c r="G27" s="163"/>
      <c r="H27" s="163"/>
      <c r="I27" s="197"/>
      <c r="J27" s="326"/>
    </row>
    <row r="28" spans="1:10" ht="12.95" customHeight="1" x14ac:dyDescent="0.2">
      <c r="A28" s="178" t="s">
        <v>338</v>
      </c>
      <c r="B28" s="213" t="s">
        <v>51</v>
      </c>
      <c r="C28" s="163"/>
      <c r="D28" s="163"/>
      <c r="E28" s="163"/>
      <c r="F28" s="6"/>
      <c r="G28" s="163"/>
      <c r="H28" s="163"/>
      <c r="I28" s="197"/>
      <c r="J28" s="326"/>
    </row>
    <row r="29" spans="1:10" ht="12.95" customHeight="1" x14ac:dyDescent="0.2">
      <c r="A29" s="180" t="s">
        <v>339</v>
      </c>
      <c r="B29" s="214" t="s">
        <v>52</v>
      </c>
      <c r="C29" s="163"/>
      <c r="D29" s="163"/>
      <c r="E29" s="163"/>
      <c r="F29" s="198"/>
      <c r="G29" s="163"/>
      <c r="H29" s="163"/>
      <c r="I29" s="197"/>
      <c r="J29" s="326"/>
    </row>
    <row r="30" spans="1:10" ht="12.95" customHeight="1" thickBot="1" x14ac:dyDescent="0.25">
      <c r="A30" s="216" t="s">
        <v>340</v>
      </c>
      <c r="B30" s="293" t="s">
        <v>158</v>
      </c>
      <c r="C30" s="170"/>
      <c r="D30" s="170"/>
      <c r="E30" s="170"/>
      <c r="F30" s="220"/>
      <c r="G30" s="170"/>
      <c r="H30" s="170"/>
      <c r="I30" s="294"/>
      <c r="J30" s="326"/>
    </row>
    <row r="31" spans="1:10" ht="16.5" customHeight="1" thickBot="1" x14ac:dyDescent="0.25">
      <c r="A31" s="183" t="s">
        <v>340</v>
      </c>
      <c r="B31" s="164" t="s">
        <v>258</v>
      </c>
      <c r="C31" s="169">
        <f>+C18+C24</f>
        <v>4396000</v>
      </c>
      <c r="D31" s="169">
        <f>+D18+D24</f>
        <v>3284602</v>
      </c>
      <c r="E31" s="169">
        <f>+E18+E24</f>
        <v>10297000</v>
      </c>
      <c r="F31" s="164" t="s">
        <v>269</v>
      </c>
      <c r="G31" s="169">
        <f>SUM(G18:G29)</f>
        <v>0</v>
      </c>
      <c r="H31" s="169">
        <f>SUM(H18:H29)</f>
        <v>0</v>
      </c>
      <c r="I31" s="199">
        <f>SUM(I18:I29)</f>
        <v>0</v>
      </c>
      <c r="J31" s="326"/>
    </row>
    <row r="32" spans="1:10" ht="16.5" customHeight="1" thickBot="1" x14ac:dyDescent="0.25">
      <c r="A32" s="183" t="s">
        <v>341</v>
      </c>
      <c r="B32" s="189" t="s">
        <v>259</v>
      </c>
      <c r="C32" s="40">
        <f>+C17+C31</f>
        <v>9121000</v>
      </c>
      <c r="D32" s="40">
        <f>+D17+D31</f>
        <v>25444657</v>
      </c>
      <c r="E32" s="190">
        <f>+E17+E31</f>
        <v>32216465</v>
      </c>
      <c r="F32" s="189" t="s">
        <v>268</v>
      </c>
      <c r="G32" s="40">
        <f>+G17+G31</f>
        <v>7538000</v>
      </c>
      <c r="H32" s="40">
        <f>+H17+H31</f>
        <v>25345000</v>
      </c>
      <c r="I32" s="41">
        <f>+I17+I31</f>
        <v>18212622</v>
      </c>
      <c r="J32" s="326"/>
    </row>
    <row r="33" spans="1:10" ht="16.5" customHeight="1" thickBot="1" x14ac:dyDescent="0.25">
      <c r="A33" s="183" t="s">
        <v>342</v>
      </c>
      <c r="B33" s="189" t="s">
        <v>1</v>
      </c>
      <c r="C33" s="40">
        <f>IF(C17-G17&lt;0,G17-C17,"-")</f>
        <v>2813000</v>
      </c>
      <c r="D33" s="40">
        <f>IF(D17-H17&lt;0,H17-D17,"-")</f>
        <v>3184945</v>
      </c>
      <c r="E33" s="190" t="str">
        <f>IF(E17-I17&lt;0,I17-E17,"-")</f>
        <v>-</v>
      </c>
      <c r="F33" s="189" t="s">
        <v>2</v>
      </c>
      <c r="G33" s="40" t="str">
        <f>IF(C17-G17&gt;0,C17-G17,"-")</f>
        <v>-</v>
      </c>
      <c r="H33" s="40" t="str">
        <f>IF(D17-H17&gt;0,D17-H17,"-")</f>
        <v>-</v>
      </c>
      <c r="I33" s="41">
        <f>IF(E17-I17&gt;0,E17-I17,"-")</f>
        <v>3706843</v>
      </c>
      <c r="J33" s="326"/>
    </row>
    <row r="34" spans="1:10" ht="16.5" customHeight="1" thickBot="1" x14ac:dyDescent="0.25">
      <c r="A34" s="183" t="s">
        <v>343</v>
      </c>
      <c r="B34" s="189" t="s">
        <v>40</v>
      </c>
      <c r="C34" s="40" t="str">
        <f>IF(C26-G26&lt;0,G26-C26,"-")</f>
        <v>-</v>
      </c>
      <c r="D34" s="40" t="str">
        <f>IF(D26-H26&lt;0,H26-D26,"-")</f>
        <v>-</v>
      </c>
      <c r="E34" s="190" t="str">
        <f>IF(E26-I26&lt;0,I26-E26,"-")</f>
        <v>-</v>
      </c>
      <c r="F34" s="189" t="s">
        <v>41</v>
      </c>
      <c r="G34" s="40" t="str">
        <f>IF(C26-G26&gt;0,C26-G26,"-")</f>
        <v>-</v>
      </c>
      <c r="H34" s="40" t="str">
        <f>IF(D26-H26&gt;0,D26-H26,"-")</f>
        <v>-</v>
      </c>
      <c r="I34" s="41" t="str">
        <f>IF(E26-I26&gt;0,E26-I26,"-")</f>
        <v>-</v>
      </c>
      <c r="J34" s="326"/>
    </row>
  </sheetData>
  <mergeCells count="2">
    <mergeCell ref="A3:A4"/>
    <mergeCell ref="J1:J3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tabSelected="1" view="pageLayout" zoomScaleNormal="100" workbookViewId="0">
      <selection activeCell="C16" sqref="C16"/>
    </sheetView>
  </sheetViews>
  <sheetFormatPr defaultRowHeight="12.75" x14ac:dyDescent="0.2"/>
  <cols>
    <col min="1" max="1" width="39.6640625" style="4" customWidth="1"/>
    <col min="2" max="7" width="15.6640625" style="3" customWidth="1"/>
    <col min="8" max="8" width="5.1640625" style="3" customWidth="1"/>
    <col min="9" max="16384" width="9.33203125" style="3"/>
  </cols>
  <sheetData>
    <row r="1" spans="1:8" ht="18" customHeight="1" x14ac:dyDescent="0.2">
      <c r="A1" s="328" t="s">
        <v>312</v>
      </c>
      <c r="B1" s="328"/>
      <c r="C1" s="328"/>
      <c r="D1" s="328"/>
      <c r="E1" s="328"/>
      <c r="F1" s="328"/>
      <c r="G1" s="328"/>
      <c r="H1" s="329" t="e">
        <f>+CONCATENATE("3. melléklet a ……/",LEFT(#REF!,4)+2,". (……) önkormányzati rendelethez")</f>
        <v>#REF!</v>
      </c>
    </row>
    <row r="2" spans="1:8" ht="22.5" customHeight="1" thickBot="1" x14ac:dyDescent="0.3">
      <c r="A2" s="18"/>
      <c r="B2" s="8"/>
      <c r="C2" s="8"/>
      <c r="D2" s="8"/>
      <c r="E2" s="8"/>
      <c r="F2" s="327" t="s">
        <v>425</v>
      </c>
      <c r="G2" s="327"/>
      <c r="H2" s="329"/>
    </row>
    <row r="3" spans="1:8" s="5" customFormat="1" ht="50.25" customHeight="1" thickBot="1" x14ac:dyDescent="0.25">
      <c r="A3" s="19" t="s">
        <v>362</v>
      </c>
      <c r="B3" s="20" t="s">
        <v>363</v>
      </c>
      <c r="C3" s="20" t="s">
        <v>364</v>
      </c>
      <c r="D3" s="20" t="e">
        <f>+CONCATENATE("Felhasználás ",LEFT(#REF!,4),". XII.31-ig")</f>
        <v>#REF!</v>
      </c>
      <c r="E3" s="20" t="e">
        <f>+CONCATENATE(LEFT(#REF!,4)+1,". évi módosított előirányzat")</f>
        <v>#REF!</v>
      </c>
      <c r="F3" s="44" t="e">
        <f>+CONCATENATE(LEFT(#REF!,4)+1,". évi teljesítés")</f>
        <v>#REF!</v>
      </c>
      <c r="G3" s="43" t="e">
        <f>+CONCATENATE("Összes teljesítés ",LEFT(#REF!,4)+1,". dec. 31-ig")</f>
        <v>#REF!</v>
      </c>
      <c r="H3" s="329"/>
    </row>
    <row r="4" spans="1:8" s="8" customFormat="1" ht="12" customHeight="1" thickBot="1" x14ac:dyDescent="0.25">
      <c r="A4" s="193" t="s">
        <v>179</v>
      </c>
      <c r="B4" s="194" t="s">
        <v>180</v>
      </c>
      <c r="C4" s="194" t="s">
        <v>181</v>
      </c>
      <c r="D4" s="194" t="s">
        <v>182</v>
      </c>
      <c r="E4" s="194" t="s">
        <v>183</v>
      </c>
      <c r="F4" s="32" t="s">
        <v>260</v>
      </c>
      <c r="G4" s="195" t="s">
        <v>270</v>
      </c>
      <c r="H4" s="329"/>
    </row>
    <row r="5" spans="1:8" ht="15.95" customHeight="1" x14ac:dyDescent="0.2">
      <c r="A5" s="52" t="s">
        <v>527</v>
      </c>
      <c r="B5" s="1">
        <v>300000</v>
      </c>
      <c r="C5" s="9">
        <v>2016</v>
      </c>
      <c r="D5" s="1">
        <v>0</v>
      </c>
      <c r="E5" s="1">
        <v>300000</v>
      </c>
      <c r="F5" s="33">
        <v>300000</v>
      </c>
      <c r="G5" s="34">
        <f>+D5+F5</f>
        <v>300000</v>
      </c>
      <c r="H5" s="329"/>
    </row>
    <row r="6" spans="1:8" ht="15.95" customHeight="1" x14ac:dyDescent="0.2">
      <c r="A6" s="52"/>
      <c r="B6" s="1"/>
      <c r="C6" s="9"/>
      <c r="D6" s="1"/>
      <c r="E6" s="1"/>
      <c r="F6" s="33"/>
      <c r="G6" s="34"/>
      <c r="H6" s="329"/>
    </row>
    <row r="7" spans="1:8" ht="15.95" customHeight="1" x14ac:dyDescent="0.2">
      <c r="A7" s="52"/>
      <c r="B7" s="1"/>
      <c r="C7" s="9"/>
      <c r="D7" s="1"/>
      <c r="E7" s="1"/>
      <c r="F7" s="33"/>
      <c r="G7" s="34"/>
      <c r="H7" s="329"/>
    </row>
    <row r="8" spans="1:8" ht="15.95" customHeight="1" x14ac:dyDescent="0.2">
      <c r="A8" s="277"/>
      <c r="B8" s="1"/>
      <c r="C8" s="9"/>
      <c r="D8" s="1"/>
      <c r="E8" s="1"/>
      <c r="F8" s="33"/>
      <c r="G8" s="34"/>
      <c r="H8" s="329"/>
    </row>
    <row r="9" spans="1:8" ht="15.95" customHeight="1" x14ac:dyDescent="0.2">
      <c r="A9" s="52"/>
      <c r="B9" s="1"/>
      <c r="C9" s="9"/>
      <c r="D9" s="1"/>
      <c r="E9" s="1"/>
      <c r="F9" s="33"/>
      <c r="G9" s="34"/>
      <c r="H9" s="329"/>
    </row>
    <row r="10" spans="1:8" ht="15.95" customHeight="1" x14ac:dyDescent="0.2">
      <c r="A10" s="283"/>
      <c r="B10" s="1"/>
      <c r="C10" s="9"/>
      <c r="D10" s="1"/>
      <c r="E10" s="1"/>
      <c r="F10" s="33"/>
      <c r="G10" s="34"/>
      <c r="H10" s="329"/>
    </row>
    <row r="11" spans="1:8" ht="15.95" customHeight="1" x14ac:dyDescent="0.2">
      <c r="A11" s="6"/>
      <c r="B11" s="1"/>
      <c r="C11" s="9"/>
      <c r="D11" s="1"/>
      <c r="E11" s="1"/>
      <c r="F11" s="33"/>
      <c r="G11" s="34"/>
      <c r="H11" s="329"/>
    </row>
    <row r="12" spans="1:8" ht="15.95" customHeight="1" x14ac:dyDescent="0.2">
      <c r="A12" s="6"/>
      <c r="B12" s="1"/>
      <c r="C12" s="9"/>
      <c r="D12" s="1"/>
      <c r="E12" s="1"/>
      <c r="F12" s="33"/>
      <c r="G12" s="34"/>
      <c r="H12" s="329"/>
    </row>
    <row r="13" spans="1:8" ht="15.95" customHeight="1" x14ac:dyDescent="0.2">
      <c r="A13" s="6"/>
      <c r="B13" s="1"/>
      <c r="C13" s="9"/>
      <c r="D13" s="1"/>
      <c r="E13" s="1"/>
      <c r="F13" s="33"/>
      <c r="G13" s="34">
        <f t="shared" ref="G13:G23" si="0">+D13+F13</f>
        <v>0</v>
      </c>
      <c r="H13" s="329"/>
    </row>
    <row r="14" spans="1:8" ht="15.95" customHeight="1" x14ac:dyDescent="0.2">
      <c r="A14" s="6"/>
      <c r="B14" s="1"/>
      <c r="C14" s="9"/>
      <c r="D14" s="1"/>
      <c r="E14" s="1"/>
      <c r="F14" s="33"/>
      <c r="G14" s="34">
        <f t="shared" si="0"/>
        <v>0</v>
      </c>
      <c r="H14" s="329"/>
    </row>
    <row r="15" spans="1:8" ht="15.95" customHeight="1" x14ac:dyDescent="0.2">
      <c r="A15" s="6"/>
      <c r="B15" s="1"/>
      <c r="C15" s="9"/>
      <c r="D15" s="1"/>
      <c r="E15" s="1"/>
      <c r="F15" s="33"/>
      <c r="G15" s="34">
        <f t="shared" si="0"/>
        <v>0</v>
      </c>
      <c r="H15" s="329"/>
    </row>
    <row r="16" spans="1:8" ht="15.95" customHeight="1" x14ac:dyDescent="0.2">
      <c r="A16" s="6"/>
      <c r="B16" s="1"/>
      <c r="C16" s="9"/>
      <c r="D16" s="1"/>
      <c r="E16" s="1"/>
      <c r="F16" s="33"/>
      <c r="G16" s="34">
        <f t="shared" si="0"/>
        <v>0</v>
      </c>
      <c r="H16" s="329"/>
    </row>
    <row r="17" spans="1:8" ht="15.95" customHeight="1" x14ac:dyDescent="0.2">
      <c r="A17" s="6"/>
      <c r="B17" s="1"/>
      <c r="C17" s="9"/>
      <c r="D17" s="1"/>
      <c r="E17" s="1"/>
      <c r="F17" s="33"/>
      <c r="G17" s="34">
        <f t="shared" si="0"/>
        <v>0</v>
      </c>
      <c r="H17" s="329"/>
    </row>
    <row r="18" spans="1:8" ht="15.95" customHeight="1" x14ac:dyDescent="0.2">
      <c r="A18" s="6"/>
      <c r="B18" s="1"/>
      <c r="C18" s="9"/>
      <c r="D18" s="1"/>
      <c r="E18" s="1"/>
      <c r="F18" s="33"/>
      <c r="G18" s="34">
        <f t="shared" si="0"/>
        <v>0</v>
      </c>
      <c r="H18" s="329"/>
    </row>
    <row r="19" spans="1:8" ht="15.95" customHeight="1" x14ac:dyDescent="0.2">
      <c r="A19" s="6"/>
      <c r="B19" s="1"/>
      <c r="C19" s="9"/>
      <c r="D19" s="1"/>
      <c r="E19" s="1"/>
      <c r="F19" s="33"/>
      <c r="G19" s="34">
        <f t="shared" si="0"/>
        <v>0</v>
      </c>
      <c r="H19" s="329"/>
    </row>
    <row r="20" spans="1:8" ht="15.95" customHeight="1" x14ac:dyDescent="0.2">
      <c r="A20" s="6"/>
      <c r="B20" s="1"/>
      <c r="C20" s="9"/>
      <c r="D20" s="1"/>
      <c r="E20" s="1"/>
      <c r="F20" s="33"/>
      <c r="G20" s="34">
        <f t="shared" si="0"/>
        <v>0</v>
      </c>
      <c r="H20" s="329"/>
    </row>
    <row r="21" spans="1:8" ht="15.95" customHeight="1" x14ac:dyDescent="0.2">
      <c r="A21" s="6"/>
      <c r="B21" s="1"/>
      <c r="C21" s="9"/>
      <c r="D21" s="1"/>
      <c r="E21" s="1"/>
      <c r="F21" s="33"/>
      <c r="G21" s="34">
        <f t="shared" si="0"/>
        <v>0</v>
      </c>
      <c r="H21" s="329"/>
    </row>
    <row r="22" spans="1:8" ht="15.95" customHeight="1" x14ac:dyDescent="0.2">
      <c r="A22" s="6"/>
      <c r="B22" s="1"/>
      <c r="C22" s="9"/>
      <c r="D22" s="1"/>
      <c r="E22" s="1"/>
      <c r="F22" s="33"/>
      <c r="G22" s="34">
        <f t="shared" si="0"/>
        <v>0</v>
      </c>
      <c r="H22" s="329"/>
    </row>
    <row r="23" spans="1:8" ht="15.95" customHeight="1" thickBot="1" x14ac:dyDescent="0.25">
      <c r="A23" s="10"/>
      <c r="B23" s="2"/>
      <c r="C23" s="11"/>
      <c r="D23" s="2"/>
      <c r="E23" s="2"/>
      <c r="F23" s="35"/>
      <c r="G23" s="34">
        <f t="shared" si="0"/>
        <v>0</v>
      </c>
      <c r="H23" s="329"/>
    </row>
    <row r="24" spans="1:8" s="14" customFormat="1" ht="18" customHeight="1" thickBot="1" x14ac:dyDescent="0.25">
      <c r="A24" s="21" t="s">
        <v>361</v>
      </c>
      <c r="B24" s="12">
        <f>SUM(B5:B23)</f>
        <v>300000</v>
      </c>
      <c r="C24" s="17"/>
      <c r="D24" s="12">
        <f>SUM(D5:D23)</f>
        <v>0</v>
      </c>
      <c r="E24" s="12">
        <f>SUM(E5:E23)</f>
        <v>300000</v>
      </c>
      <c r="F24" s="12">
        <f>SUM(F5:F23)</f>
        <v>300000</v>
      </c>
      <c r="G24" s="13">
        <f>SUM(G5:G23)</f>
        <v>300000</v>
      </c>
      <c r="H24" s="329"/>
    </row>
    <row r="25" spans="1:8" x14ac:dyDescent="0.2">
      <c r="F25" s="14"/>
      <c r="G25" s="14"/>
      <c r="H25" s="275"/>
    </row>
    <row r="26" spans="1:8" x14ac:dyDescent="0.2">
      <c r="H26" s="275"/>
    </row>
    <row r="27" spans="1:8" x14ac:dyDescent="0.2">
      <c r="H27" s="275"/>
    </row>
    <row r="28" spans="1:8" x14ac:dyDescent="0.2">
      <c r="H28" s="275"/>
    </row>
    <row r="29" spans="1:8" x14ac:dyDescent="0.2">
      <c r="H29" s="275"/>
    </row>
    <row r="30" spans="1:8" x14ac:dyDescent="0.2">
      <c r="H30" s="275"/>
    </row>
    <row r="31" spans="1:8" x14ac:dyDescent="0.2">
      <c r="H31" s="275"/>
    </row>
    <row r="32" spans="1:8" x14ac:dyDescent="0.2">
      <c r="H32" s="275"/>
    </row>
    <row r="33" spans="8:8" x14ac:dyDescent="0.2">
      <c r="H33" s="275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4"/>
  <sheetViews>
    <sheetView showWhiteSpace="0" view="pageLayout" zoomScaleNormal="100" zoomScaleSheetLayoutView="130" workbookViewId="0">
      <selection activeCell="O15" sqref="O15"/>
    </sheetView>
  </sheetViews>
  <sheetFormatPr defaultRowHeight="12.75" x14ac:dyDescent="0.2"/>
  <cols>
    <col min="1" max="1" width="48.1640625" style="4" customWidth="1"/>
    <col min="2" max="7" width="15.83203125" style="3" customWidth="1"/>
    <col min="8" max="8" width="4.1640625" style="3" customWidth="1"/>
    <col min="9" max="9" width="13.83203125" style="3" customWidth="1"/>
    <col min="10" max="16384" width="9.33203125" style="3"/>
  </cols>
  <sheetData>
    <row r="1" spans="1:8" ht="24.75" customHeight="1" x14ac:dyDescent="0.2">
      <c r="A1" s="328" t="s">
        <v>313</v>
      </c>
      <c r="B1" s="328"/>
      <c r="C1" s="328"/>
      <c r="D1" s="328"/>
      <c r="E1" s="328"/>
      <c r="F1" s="328"/>
      <c r="G1" s="328"/>
      <c r="H1" s="330" t="e">
        <f>+CONCATENATE("4. melléklet a ……/",LEFT(#REF!,4)+2,". (……) önkormányzati rendelethez")</f>
        <v>#REF!</v>
      </c>
    </row>
    <row r="2" spans="1:8" ht="23.25" customHeight="1" thickBot="1" x14ac:dyDescent="0.3">
      <c r="A2" s="18"/>
      <c r="B2" s="8"/>
      <c r="C2" s="8"/>
      <c r="D2" s="8"/>
      <c r="E2" s="8"/>
      <c r="F2" s="327" t="s">
        <v>425</v>
      </c>
      <c r="G2" s="327"/>
      <c r="H2" s="330"/>
    </row>
    <row r="3" spans="1:8" s="5" customFormat="1" ht="48.75" customHeight="1" thickBot="1" x14ac:dyDescent="0.25">
      <c r="A3" s="19" t="s">
        <v>365</v>
      </c>
      <c r="B3" s="20" t="s">
        <v>363</v>
      </c>
      <c r="C3" s="20" t="s">
        <v>364</v>
      </c>
      <c r="D3" s="20" t="e">
        <f>+'3.sz.mell.'!D3</f>
        <v>#REF!</v>
      </c>
      <c r="E3" s="20" t="e">
        <f>+'3.sz.mell.'!E3</f>
        <v>#REF!</v>
      </c>
      <c r="F3" s="44" t="e">
        <f>+'3.sz.mell.'!F3</f>
        <v>#REF!</v>
      </c>
      <c r="G3" s="43" t="e">
        <f>+'3.sz.mell.'!G3</f>
        <v>#REF!</v>
      </c>
      <c r="H3" s="330"/>
    </row>
    <row r="4" spans="1:8" s="8" customFormat="1" ht="15" customHeight="1" thickBot="1" x14ac:dyDescent="0.25">
      <c r="A4" s="193" t="s">
        <v>179</v>
      </c>
      <c r="B4" s="194" t="s">
        <v>180</v>
      </c>
      <c r="C4" s="194" t="s">
        <v>181</v>
      </c>
      <c r="D4" s="194" t="s">
        <v>182</v>
      </c>
      <c r="E4" s="194" t="s">
        <v>183</v>
      </c>
      <c r="F4" s="32" t="s">
        <v>260</v>
      </c>
      <c r="G4" s="195" t="s">
        <v>270</v>
      </c>
      <c r="H4" s="330"/>
    </row>
    <row r="5" spans="1:8" ht="15.95" customHeight="1" x14ac:dyDescent="0.2">
      <c r="A5" s="15" t="s">
        <v>526</v>
      </c>
      <c r="B5" s="1">
        <v>1889050</v>
      </c>
      <c r="C5" s="71">
        <v>2016</v>
      </c>
      <c r="D5" s="1"/>
      <c r="E5" s="1">
        <v>1889050</v>
      </c>
      <c r="F5" s="33">
        <v>1889050</v>
      </c>
      <c r="G5" s="34">
        <f>+D5+F5</f>
        <v>1889050</v>
      </c>
      <c r="H5" s="330"/>
    </row>
    <row r="6" spans="1:8" ht="15.95" customHeight="1" x14ac:dyDescent="0.2">
      <c r="A6" s="15" t="s">
        <v>529</v>
      </c>
      <c r="B6" s="1">
        <v>14125172</v>
      </c>
      <c r="C6" s="71">
        <v>2016</v>
      </c>
      <c r="D6" s="1">
        <v>101600</v>
      </c>
      <c r="E6" s="1">
        <v>14023572</v>
      </c>
      <c r="F6" s="33">
        <v>14023572</v>
      </c>
      <c r="G6" s="34">
        <v>14023572</v>
      </c>
      <c r="H6" s="330"/>
    </row>
    <row r="7" spans="1:8" ht="15.95" customHeight="1" x14ac:dyDescent="0.2">
      <c r="A7" s="15" t="s">
        <v>529</v>
      </c>
      <c r="B7" s="1">
        <v>2000000</v>
      </c>
      <c r="C7" s="71">
        <v>2016</v>
      </c>
      <c r="D7" s="1"/>
      <c r="E7" s="1">
        <v>2000000</v>
      </c>
      <c r="F7" s="33">
        <v>2000000</v>
      </c>
      <c r="G7" s="34">
        <v>2000000</v>
      </c>
      <c r="H7" s="330"/>
    </row>
    <row r="8" spans="1:8" ht="15.95" customHeight="1" x14ac:dyDescent="0.2">
      <c r="A8" s="15"/>
      <c r="B8" s="1"/>
      <c r="C8" s="71"/>
      <c r="D8" s="1"/>
      <c r="E8" s="1"/>
      <c r="F8" s="33"/>
      <c r="G8" s="34">
        <f t="shared" ref="G6:G23" si="0">+D8+F8</f>
        <v>0</v>
      </c>
      <c r="H8" s="330"/>
    </row>
    <row r="9" spans="1:8" ht="15.95" customHeight="1" x14ac:dyDescent="0.2">
      <c r="A9" s="15"/>
      <c r="B9" s="1"/>
      <c r="C9" s="71"/>
      <c r="D9" s="1"/>
      <c r="E9" s="1"/>
      <c r="F9" s="33"/>
      <c r="G9" s="34">
        <f t="shared" si="0"/>
        <v>0</v>
      </c>
      <c r="H9" s="330"/>
    </row>
    <row r="10" spans="1:8" ht="15.95" customHeight="1" x14ac:dyDescent="0.2">
      <c r="A10" s="15"/>
      <c r="B10" s="1"/>
      <c r="C10" s="71"/>
      <c r="D10" s="1"/>
      <c r="E10" s="1"/>
      <c r="F10" s="33"/>
      <c r="G10" s="34">
        <f t="shared" si="0"/>
        <v>0</v>
      </c>
      <c r="H10" s="330"/>
    </row>
    <row r="11" spans="1:8" ht="15.95" customHeight="1" x14ac:dyDescent="0.2">
      <c r="A11" s="15"/>
      <c r="B11" s="1"/>
      <c r="C11" s="71"/>
      <c r="D11" s="1"/>
      <c r="E11" s="1"/>
      <c r="F11" s="33"/>
      <c r="G11" s="34">
        <f t="shared" si="0"/>
        <v>0</v>
      </c>
      <c r="H11" s="330"/>
    </row>
    <row r="12" spans="1:8" ht="15.95" customHeight="1" x14ac:dyDescent="0.2">
      <c r="A12" s="15"/>
      <c r="B12" s="1"/>
      <c r="C12" s="71"/>
      <c r="D12" s="1"/>
      <c r="E12" s="1"/>
      <c r="F12" s="33"/>
      <c r="G12" s="34">
        <f t="shared" si="0"/>
        <v>0</v>
      </c>
      <c r="H12" s="330"/>
    </row>
    <row r="13" spans="1:8" ht="15.95" customHeight="1" x14ac:dyDescent="0.2">
      <c r="A13" s="15"/>
      <c r="B13" s="1"/>
      <c r="C13" s="71"/>
      <c r="D13" s="1"/>
      <c r="E13" s="1"/>
      <c r="F13" s="33"/>
      <c r="G13" s="34">
        <f t="shared" si="0"/>
        <v>0</v>
      </c>
      <c r="H13" s="330"/>
    </row>
    <row r="14" spans="1:8" ht="15.95" customHeight="1" x14ac:dyDescent="0.2">
      <c r="A14" s="15"/>
      <c r="B14" s="1"/>
      <c r="C14" s="71"/>
      <c r="D14" s="1"/>
      <c r="E14" s="1"/>
      <c r="F14" s="33"/>
      <c r="G14" s="34">
        <f t="shared" si="0"/>
        <v>0</v>
      </c>
      <c r="H14" s="330"/>
    </row>
    <row r="15" spans="1:8" ht="15.95" customHeight="1" x14ac:dyDescent="0.2">
      <c r="A15" s="15"/>
      <c r="B15" s="1"/>
      <c r="C15" s="71"/>
      <c r="D15" s="1"/>
      <c r="E15" s="1"/>
      <c r="F15" s="33"/>
      <c r="G15" s="34">
        <f t="shared" si="0"/>
        <v>0</v>
      </c>
      <c r="H15" s="330"/>
    </row>
    <row r="16" spans="1:8" ht="15.95" customHeight="1" x14ac:dyDescent="0.2">
      <c r="A16" s="15"/>
      <c r="B16" s="1"/>
      <c r="C16" s="71"/>
      <c r="D16" s="1"/>
      <c r="E16" s="1"/>
      <c r="F16" s="33"/>
      <c r="G16" s="34">
        <f t="shared" si="0"/>
        <v>0</v>
      </c>
      <c r="H16" s="330"/>
    </row>
    <row r="17" spans="1:8" ht="15.95" customHeight="1" x14ac:dyDescent="0.2">
      <c r="A17" s="15"/>
      <c r="B17" s="1"/>
      <c r="C17" s="71"/>
      <c r="D17" s="1"/>
      <c r="E17" s="1"/>
      <c r="F17" s="33"/>
      <c r="G17" s="34">
        <f t="shared" si="0"/>
        <v>0</v>
      </c>
      <c r="H17" s="330"/>
    </row>
    <row r="18" spans="1:8" ht="15.95" customHeight="1" x14ac:dyDescent="0.2">
      <c r="A18" s="15"/>
      <c r="B18" s="1"/>
      <c r="C18" s="71"/>
      <c r="D18" s="1"/>
      <c r="E18" s="1"/>
      <c r="F18" s="33"/>
      <c r="G18" s="34">
        <f t="shared" si="0"/>
        <v>0</v>
      </c>
      <c r="H18" s="330"/>
    </row>
    <row r="19" spans="1:8" ht="15.95" customHeight="1" x14ac:dyDescent="0.2">
      <c r="A19" s="15"/>
      <c r="B19" s="1"/>
      <c r="C19" s="71"/>
      <c r="D19" s="1"/>
      <c r="E19" s="1"/>
      <c r="F19" s="33"/>
      <c r="G19" s="34">
        <f t="shared" si="0"/>
        <v>0</v>
      </c>
      <c r="H19" s="330"/>
    </row>
    <row r="20" spans="1:8" ht="15.95" customHeight="1" x14ac:dyDescent="0.2">
      <c r="A20" s="15"/>
      <c r="B20" s="1"/>
      <c r="C20" s="71"/>
      <c r="D20" s="1"/>
      <c r="E20" s="1"/>
      <c r="F20" s="33"/>
      <c r="G20" s="34">
        <f t="shared" si="0"/>
        <v>0</v>
      </c>
      <c r="H20" s="330"/>
    </row>
    <row r="21" spans="1:8" ht="15.95" customHeight="1" x14ac:dyDescent="0.2">
      <c r="A21" s="15"/>
      <c r="B21" s="1"/>
      <c r="C21" s="71"/>
      <c r="D21" s="1"/>
      <c r="E21" s="1"/>
      <c r="F21" s="33"/>
      <c r="G21" s="34">
        <f t="shared" si="0"/>
        <v>0</v>
      </c>
      <c r="H21" s="330"/>
    </row>
    <row r="22" spans="1:8" ht="15.95" customHeight="1" x14ac:dyDescent="0.2">
      <c r="A22" s="15"/>
      <c r="B22" s="1"/>
      <c r="C22" s="71"/>
      <c r="D22" s="1"/>
      <c r="E22" s="1"/>
      <c r="F22" s="33"/>
      <c r="G22" s="34">
        <f t="shared" si="0"/>
        <v>0</v>
      </c>
      <c r="H22" s="330"/>
    </row>
    <row r="23" spans="1:8" ht="15.95" customHeight="1" thickBot="1" x14ac:dyDescent="0.25">
      <c r="A23" s="16"/>
      <c r="B23" s="2"/>
      <c r="C23" s="72"/>
      <c r="D23" s="2"/>
      <c r="E23" s="2"/>
      <c r="F23" s="35"/>
      <c r="G23" s="34">
        <f t="shared" si="0"/>
        <v>0</v>
      </c>
      <c r="H23" s="330"/>
    </row>
    <row r="24" spans="1:8" s="14" customFormat="1" ht="18" customHeight="1" thickBot="1" x14ac:dyDescent="0.25">
      <c r="A24" s="21" t="s">
        <v>361</v>
      </c>
      <c r="B24" s="12">
        <f>SUM(B5:B23)</f>
        <v>18014222</v>
      </c>
      <c r="C24" s="17"/>
      <c r="D24" s="12">
        <f>SUM(D5:D23)</f>
        <v>101600</v>
      </c>
      <c r="E24" s="12">
        <f>SUM(E5:E23)</f>
        <v>17912622</v>
      </c>
      <c r="F24" s="12">
        <f>SUM(F5:F23)</f>
        <v>17912622</v>
      </c>
      <c r="G24" s="13">
        <f>SUM(G5:G23)</f>
        <v>17912622</v>
      </c>
      <c r="H24" s="330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97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tabColor rgb="FF92D050"/>
  </sheetPr>
  <dimension ref="A1:K149"/>
  <sheetViews>
    <sheetView view="pageLayout" topLeftCell="A2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248" customWidth="1"/>
    <col min="2" max="2" width="65.33203125" style="249" customWidth="1"/>
    <col min="3" max="5" width="17" style="250" customWidth="1"/>
    <col min="6" max="16384" width="9.33203125" style="22"/>
  </cols>
  <sheetData>
    <row r="1" spans="1:5" s="228" customFormat="1" ht="16.5" customHeight="1" thickBot="1" x14ac:dyDescent="0.25">
      <c r="A1" s="227"/>
      <c r="B1" s="229"/>
      <c r="C1" s="270"/>
      <c r="D1" s="239"/>
      <c r="E1" s="270" t="e">
        <f>+CONCATENATE("5.1. melléklet a ……/",LEFT(#REF!,4)+2,". (……) önkormányzati rendelethez")</f>
        <v>#REF!</v>
      </c>
    </row>
    <row r="2" spans="1:5" s="271" customFormat="1" ht="15.75" customHeight="1" x14ac:dyDescent="0.2">
      <c r="A2" s="251" t="s">
        <v>359</v>
      </c>
      <c r="B2" s="334" t="s">
        <v>30</v>
      </c>
      <c r="C2" s="335"/>
      <c r="D2" s="336"/>
      <c r="E2" s="244" t="s">
        <v>349</v>
      </c>
    </row>
    <row r="3" spans="1:5" s="271" customFormat="1" ht="24.75" thickBot="1" x14ac:dyDescent="0.25">
      <c r="A3" s="269" t="s">
        <v>272</v>
      </c>
      <c r="B3" s="337" t="s">
        <v>271</v>
      </c>
      <c r="C3" s="338"/>
      <c r="D3" s="339"/>
      <c r="E3" s="223" t="s">
        <v>349</v>
      </c>
    </row>
    <row r="4" spans="1:5" s="272" customFormat="1" ht="15.95" customHeight="1" thickBot="1" x14ac:dyDescent="0.3">
      <c r="A4" s="230"/>
      <c r="B4" s="230"/>
      <c r="C4" s="231"/>
      <c r="D4" s="231"/>
      <c r="E4" s="231" t="s">
        <v>426</v>
      </c>
    </row>
    <row r="5" spans="1:5" ht="24.75" thickBot="1" x14ac:dyDescent="0.25">
      <c r="A5" s="74" t="s">
        <v>28</v>
      </c>
      <c r="B5" s="75" t="s">
        <v>350</v>
      </c>
      <c r="C5" s="36" t="s">
        <v>55</v>
      </c>
      <c r="D5" s="36" t="s">
        <v>56</v>
      </c>
      <c r="E5" s="232" t="s">
        <v>57</v>
      </c>
    </row>
    <row r="6" spans="1:5" s="273" customFormat="1" ht="12.95" customHeight="1" thickBot="1" x14ac:dyDescent="0.25">
      <c r="A6" s="225" t="s">
        <v>179</v>
      </c>
      <c r="B6" s="226" t="s">
        <v>180</v>
      </c>
      <c r="C6" s="226" t="s">
        <v>181</v>
      </c>
      <c r="D6" s="48" t="s">
        <v>182</v>
      </c>
      <c r="E6" s="46" t="s">
        <v>183</v>
      </c>
    </row>
    <row r="7" spans="1:5" s="273" customFormat="1" ht="15.95" customHeight="1" thickBot="1" x14ac:dyDescent="0.25">
      <c r="A7" s="331" t="s">
        <v>351</v>
      </c>
      <c r="B7" s="332"/>
      <c r="C7" s="332"/>
      <c r="D7" s="332"/>
      <c r="E7" s="333"/>
    </row>
    <row r="8" spans="1:5" s="273" customFormat="1" ht="12" customHeight="1" thickBot="1" x14ac:dyDescent="0.25">
      <c r="A8" s="105" t="s">
        <v>316</v>
      </c>
      <c r="B8" s="101" t="s">
        <v>63</v>
      </c>
      <c r="C8" s="132">
        <f>SUM(C9:C13)</f>
        <v>50037214</v>
      </c>
      <c r="D8" s="132">
        <f>SUM(D9:D14)</f>
        <v>65430040</v>
      </c>
      <c r="E8" s="132">
        <f>SUM(E9:E14)</f>
        <v>65430040</v>
      </c>
    </row>
    <row r="9" spans="1:5" s="247" customFormat="1" ht="12" customHeight="1" x14ac:dyDescent="0.2">
      <c r="A9" s="257" t="s">
        <v>378</v>
      </c>
      <c r="B9" s="143" t="s">
        <v>64</v>
      </c>
      <c r="C9" s="134">
        <v>6972210</v>
      </c>
      <c r="D9" s="134">
        <v>8737781</v>
      </c>
      <c r="E9" s="117">
        <v>8737781</v>
      </c>
    </row>
    <row r="10" spans="1:5" s="274" customFormat="1" ht="12" customHeight="1" x14ac:dyDescent="0.2">
      <c r="A10" s="258" t="s">
        <v>379</v>
      </c>
      <c r="B10" s="144" t="s">
        <v>65</v>
      </c>
      <c r="C10" s="133">
        <v>27997367</v>
      </c>
      <c r="D10" s="133">
        <v>28371567</v>
      </c>
      <c r="E10" s="116">
        <v>28371567</v>
      </c>
    </row>
    <row r="11" spans="1:5" s="274" customFormat="1" ht="12" customHeight="1" x14ac:dyDescent="0.2">
      <c r="A11" s="258" t="s">
        <v>380</v>
      </c>
      <c r="B11" s="144" t="s">
        <v>66</v>
      </c>
      <c r="C11" s="133">
        <v>13867637</v>
      </c>
      <c r="D11" s="133">
        <v>13900699</v>
      </c>
      <c r="E11" s="116">
        <v>13900699</v>
      </c>
    </row>
    <row r="12" spans="1:5" s="274" customFormat="1" ht="12" customHeight="1" x14ac:dyDescent="0.2">
      <c r="A12" s="258" t="s">
        <v>381</v>
      </c>
      <c r="B12" s="144" t="s">
        <v>67</v>
      </c>
      <c r="C12" s="133">
        <v>1200000</v>
      </c>
      <c r="D12" s="133">
        <v>1200000</v>
      </c>
      <c r="E12" s="116">
        <v>1200000</v>
      </c>
    </row>
    <row r="13" spans="1:5" s="274" customFormat="1" ht="12" customHeight="1" x14ac:dyDescent="0.2">
      <c r="A13" s="258" t="s">
        <v>399</v>
      </c>
      <c r="B13" s="144" t="s">
        <v>419</v>
      </c>
      <c r="C13" s="133"/>
      <c r="D13" s="133">
        <v>11459145</v>
      </c>
      <c r="E13" s="116">
        <v>11459145</v>
      </c>
    </row>
    <row r="14" spans="1:5" s="274" customFormat="1" ht="12" customHeight="1" thickBot="1" x14ac:dyDescent="0.25">
      <c r="A14" s="266" t="s">
        <v>382</v>
      </c>
      <c r="B14" s="289" t="s">
        <v>422</v>
      </c>
      <c r="C14" s="284"/>
      <c r="D14" s="288">
        <v>1760848</v>
      </c>
      <c r="E14" s="287">
        <v>1760848</v>
      </c>
    </row>
    <row r="15" spans="1:5" s="247" customFormat="1" ht="12" customHeight="1" thickBot="1" x14ac:dyDescent="0.25">
      <c r="A15" s="105" t="s">
        <v>317</v>
      </c>
      <c r="B15" s="122" t="s">
        <v>70</v>
      </c>
      <c r="C15" s="132">
        <f>SUM(C16:C20)</f>
        <v>8949786</v>
      </c>
      <c r="D15" s="132">
        <f>SUM(D16:D20)</f>
        <v>11496600</v>
      </c>
      <c r="E15" s="115">
        <f>SUM(E16:E20)</f>
        <v>11496362</v>
      </c>
    </row>
    <row r="16" spans="1:5" s="247" customFormat="1" ht="12" customHeight="1" x14ac:dyDescent="0.2">
      <c r="A16" s="257" t="s">
        <v>384</v>
      </c>
      <c r="B16" s="143" t="s">
        <v>71</v>
      </c>
      <c r="C16" s="134"/>
      <c r="D16" s="134"/>
      <c r="E16" s="117"/>
    </row>
    <row r="17" spans="1:5" s="247" customFormat="1" ht="12" customHeight="1" x14ac:dyDescent="0.2">
      <c r="A17" s="258" t="s">
        <v>385</v>
      </c>
      <c r="B17" s="144" t="s">
        <v>72</v>
      </c>
      <c r="C17" s="133"/>
      <c r="D17" s="133"/>
      <c r="E17" s="116"/>
    </row>
    <row r="18" spans="1:5" s="247" customFormat="1" ht="12" customHeight="1" x14ac:dyDescent="0.2">
      <c r="A18" s="258" t="s">
        <v>386</v>
      </c>
      <c r="B18" s="144" t="s">
        <v>73</v>
      </c>
      <c r="C18" s="133"/>
      <c r="D18" s="133"/>
      <c r="E18" s="116"/>
    </row>
    <row r="19" spans="1:5" s="247" customFormat="1" ht="12" customHeight="1" x14ac:dyDescent="0.2">
      <c r="A19" s="258" t="s">
        <v>387</v>
      </c>
      <c r="B19" s="144" t="s">
        <v>74</v>
      </c>
      <c r="C19" s="133"/>
      <c r="D19" s="133"/>
      <c r="E19" s="116"/>
    </row>
    <row r="20" spans="1:5" s="247" customFormat="1" ht="12" customHeight="1" x14ac:dyDescent="0.2">
      <c r="A20" s="258" t="s">
        <v>388</v>
      </c>
      <c r="B20" s="144" t="s">
        <v>75</v>
      </c>
      <c r="C20" s="133">
        <v>8949786</v>
      </c>
      <c r="D20" s="133">
        <v>11496600</v>
      </c>
      <c r="E20" s="116">
        <v>11496362</v>
      </c>
    </row>
    <row r="21" spans="1:5" s="274" customFormat="1" ht="12" customHeight="1" thickBot="1" x14ac:dyDescent="0.25">
      <c r="A21" s="259" t="s">
        <v>394</v>
      </c>
      <c r="B21" s="124" t="s">
        <v>76</v>
      </c>
      <c r="C21" s="135"/>
      <c r="D21" s="135"/>
      <c r="E21" s="118"/>
    </row>
    <row r="22" spans="1:5" s="274" customFormat="1" ht="12" customHeight="1" thickBot="1" x14ac:dyDescent="0.25">
      <c r="A22" s="105" t="s">
        <v>318</v>
      </c>
      <c r="B22" s="101" t="s">
        <v>77</v>
      </c>
      <c r="C22" s="132">
        <f>SUM(C23:C27)</f>
        <v>0</v>
      </c>
      <c r="D22" s="132">
        <f>SUM(D23:D27)</f>
        <v>13012000</v>
      </c>
      <c r="E22" s="115">
        <f>SUM(E23:E27)</f>
        <v>12712000</v>
      </c>
    </row>
    <row r="23" spans="1:5" s="274" customFormat="1" ht="12" customHeight="1" x14ac:dyDescent="0.2">
      <c r="A23" s="257" t="s">
        <v>367</v>
      </c>
      <c r="B23" s="143" t="s">
        <v>78</v>
      </c>
      <c r="C23" s="134"/>
      <c r="D23" s="134">
        <v>12712000</v>
      </c>
      <c r="E23" s="117">
        <v>12712000</v>
      </c>
    </row>
    <row r="24" spans="1:5" s="247" customFormat="1" ht="12" customHeight="1" x14ac:dyDescent="0.2">
      <c r="A24" s="258" t="s">
        <v>368</v>
      </c>
      <c r="B24" s="144" t="s">
        <v>79</v>
      </c>
      <c r="C24" s="133"/>
      <c r="D24" s="133"/>
      <c r="E24" s="116"/>
    </row>
    <row r="25" spans="1:5" s="274" customFormat="1" ht="12" customHeight="1" x14ac:dyDescent="0.2">
      <c r="A25" s="258" t="s">
        <v>369</v>
      </c>
      <c r="B25" s="144" t="s">
        <v>80</v>
      </c>
      <c r="C25" s="133"/>
      <c r="D25" s="133"/>
      <c r="E25" s="116"/>
    </row>
    <row r="26" spans="1:5" s="274" customFormat="1" ht="12" customHeight="1" x14ac:dyDescent="0.2">
      <c r="A26" s="258" t="s">
        <v>370</v>
      </c>
      <c r="B26" s="144" t="s">
        <v>81</v>
      </c>
      <c r="C26" s="133"/>
      <c r="D26" s="133"/>
      <c r="E26" s="116"/>
    </row>
    <row r="27" spans="1:5" s="274" customFormat="1" ht="12" customHeight="1" x14ac:dyDescent="0.2">
      <c r="A27" s="258" t="s">
        <v>3</v>
      </c>
      <c r="B27" s="144" t="s">
        <v>82</v>
      </c>
      <c r="C27" s="133"/>
      <c r="D27" s="133">
        <v>300000</v>
      </c>
      <c r="E27" s="116"/>
    </row>
    <row r="28" spans="1:5" s="274" customFormat="1" ht="12" customHeight="1" thickBot="1" x14ac:dyDescent="0.25">
      <c r="A28" s="259" t="s">
        <v>4</v>
      </c>
      <c r="B28" s="145" t="s">
        <v>83</v>
      </c>
      <c r="C28" s="135"/>
      <c r="D28" s="135"/>
      <c r="E28" s="118"/>
    </row>
    <row r="29" spans="1:5" s="274" customFormat="1" ht="12" customHeight="1" thickBot="1" x14ac:dyDescent="0.25">
      <c r="A29" s="105" t="s">
        <v>5</v>
      </c>
      <c r="B29" s="101" t="s">
        <v>84</v>
      </c>
      <c r="C29" s="138">
        <f>SUM(C30,C33,C34,C35)</f>
        <v>32350000</v>
      </c>
      <c r="D29" s="138">
        <f t="shared" ref="D29:E29" si="0">SUM(D30,D33,D34,D35)</f>
        <v>43725000</v>
      </c>
      <c r="E29" s="138">
        <f t="shared" si="0"/>
        <v>43649562</v>
      </c>
    </row>
    <row r="30" spans="1:5" s="274" customFormat="1" ht="12" customHeight="1" x14ac:dyDescent="0.2">
      <c r="A30" s="257" t="s">
        <v>85</v>
      </c>
      <c r="B30" s="143" t="s">
        <v>86</v>
      </c>
      <c r="C30" s="153">
        <f>+C31+C32</f>
        <v>30100000</v>
      </c>
      <c r="D30" s="153">
        <f>+D31+D32</f>
        <v>41370000</v>
      </c>
      <c r="E30" s="152">
        <f>+E31+E32</f>
        <v>41364789</v>
      </c>
    </row>
    <row r="31" spans="1:5" s="274" customFormat="1" ht="12" customHeight="1" x14ac:dyDescent="0.2">
      <c r="A31" s="258" t="s">
        <v>87</v>
      </c>
      <c r="B31" s="144" t="s">
        <v>88</v>
      </c>
      <c r="C31" s="133">
        <v>6100000</v>
      </c>
      <c r="D31" s="133">
        <v>6810000</v>
      </c>
      <c r="E31" s="116">
        <v>6808278</v>
      </c>
    </row>
    <row r="32" spans="1:5" s="274" customFormat="1" ht="12" customHeight="1" x14ac:dyDescent="0.2">
      <c r="A32" s="258" t="s">
        <v>89</v>
      </c>
      <c r="B32" s="144" t="s">
        <v>90</v>
      </c>
      <c r="C32" s="133">
        <v>24000000</v>
      </c>
      <c r="D32" s="133">
        <v>34560000</v>
      </c>
      <c r="E32" s="116">
        <v>34556511</v>
      </c>
    </row>
    <row r="33" spans="1:5" s="274" customFormat="1" ht="12" customHeight="1" x14ac:dyDescent="0.2">
      <c r="A33" s="258" t="s">
        <v>91</v>
      </c>
      <c r="B33" s="144" t="s">
        <v>92</v>
      </c>
      <c r="C33" s="133">
        <v>2100000</v>
      </c>
      <c r="D33" s="133">
        <v>2205000</v>
      </c>
      <c r="E33" s="116">
        <v>2204778</v>
      </c>
    </row>
    <row r="34" spans="1:5" s="274" customFormat="1" ht="12" customHeight="1" x14ac:dyDescent="0.2">
      <c r="A34" s="258" t="s">
        <v>93</v>
      </c>
      <c r="B34" s="144" t="s">
        <v>94</v>
      </c>
      <c r="C34" s="133">
        <v>150000</v>
      </c>
      <c r="D34" s="133"/>
      <c r="E34" s="116"/>
    </row>
    <row r="35" spans="1:5" s="274" customFormat="1" ht="12" customHeight="1" thickBot="1" x14ac:dyDescent="0.25">
      <c r="A35" s="259" t="s">
        <v>95</v>
      </c>
      <c r="B35" s="145" t="s">
        <v>96</v>
      </c>
      <c r="C35" s="135"/>
      <c r="D35" s="135">
        <v>150000</v>
      </c>
      <c r="E35" s="118">
        <v>79995</v>
      </c>
    </row>
    <row r="36" spans="1:5" s="274" customFormat="1" ht="12" customHeight="1" thickBot="1" x14ac:dyDescent="0.25">
      <c r="A36" s="105" t="s">
        <v>320</v>
      </c>
      <c r="B36" s="101" t="s">
        <v>97</v>
      </c>
      <c r="C36" s="132">
        <f>SUM(C37:C46)</f>
        <v>7197000</v>
      </c>
      <c r="D36" s="132">
        <f>SUM(D37:D46)</f>
        <v>8952215</v>
      </c>
      <c r="E36" s="115">
        <f>SUM(E37:E46)</f>
        <v>8978782</v>
      </c>
    </row>
    <row r="37" spans="1:5" s="274" customFormat="1" ht="12" customHeight="1" x14ac:dyDescent="0.2">
      <c r="A37" s="257" t="s">
        <v>371</v>
      </c>
      <c r="B37" s="143" t="s">
        <v>98</v>
      </c>
      <c r="C37" s="134"/>
      <c r="D37" s="134"/>
      <c r="E37" s="117"/>
    </row>
    <row r="38" spans="1:5" s="274" customFormat="1" ht="12" customHeight="1" x14ac:dyDescent="0.2">
      <c r="A38" s="258" t="s">
        <v>372</v>
      </c>
      <c r="B38" s="144" t="s">
        <v>99</v>
      </c>
      <c r="C38" s="133">
        <v>2477000</v>
      </c>
      <c r="D38" s="133">
        <v>2620000</v>
      </c>
      <c r="E38" s="116">
        <v>2619339</v>
      </c>
    </row>
    <row r="39" spans="1:5" s="274" customFormat="1" ht="12" customHeight="1" x14ac:dyDescent="0.2">
      <c r="A39" s="258" t="s">
        <v>373</v>
      </c>
      <c r="B39" s="144" t="s">
        <v>100</v>
      </c>
      <c r="C39" s="133"/>
      <c r="D39" s="133"/>
      <c r="E39" s="116"/>
    </row>
    <row r="40" spans="1:5" s="274" customFormat="1" ht="12" customHeight="1" x14ac:dyDescent="0.2">
      <c r="A40" s="258" t="s">
        <v>7</v>
      </c>
      <c r="B40" s="144" t="s">
        <v>101</v>
      </c>
      <c r="C40" s="133">
        <v>2000000</v>
      </c>
      <c r="D40" s="133">
        <v>2870000</v>
      </c>
      <c r="E40" s="116">
        <v>2898888</v>
      </c>
    </row>
    <row r="41" spans="1:5" s="274" customFormat="1" ht="12" customHeight="1" x14ac:dyDescent="0.2">
      <c r="A41" s="258" t="s">
        <v>8</v>
      </c>
      <c r="B41" s="144" t="s">
        <v>102</v>
      </c>
      <c r="C41" s="133">
        <v>715000</v>
      </c>
      <c r="D41" s="133">
        <v>920000</v>
      </c>
      <c r="E41" s="116">
        <v>916973</v>
      </c>
    </row>
    <row r="42" spans="1:5" s="274" customFormat="1" ht="12" customHeight="1" x14ac:dyDescent="0.2">
      <c r="A42" s="258" t="s">
        <v>9</v>
      </c>
      <c r="B42" s="144" t="s">
        <v>103</v>
      </c>
      <c r="C42" s="133">
        <v>2005000</v>
      </c>
      <c r="D42" s="133">
        <v>2380000</v>
      </c>
      <c r="E42" s="116">
        <v>2378117</v>
      </c>
    </row>
    <row r="43" spans="1:5" s="274" customFormat="1" ht="12" customHeight="1" x14ac:dyDescent="0.2">
      <c r="A43" s="258" t="s">
        <v>10</v>
      </c>
      <c r="B43" s="144" t="s">
        <v>104</v>
      </c>
      <c r="C43" s="133"/>
      <c r="D43" s="133"/>
      <c r="E43" s="116"/>
    </row>
    <row r="44" spans="1:5" s="274" customFormat="1" ht="12" customHeight="1" x14ac:dyDescent="0.2">
      <c r="A44" s="258" t="s">
        <v>11</v>
      </c>
      <c r="B44" s="144" t="s">
        <v>105</v>
      </c>
      <c r="C44" s="133"/>
      <c r="D44" s="133"/>
      <c r="E44" s="116">
        <v>3250</v>
      </c>
    </row>
    <row r="45" spans="1:5" s="274" customFormat="1" ht="12" customHeight="1" x14ac:dyDescent="0.2">
      <c r="A45" s="258" t="s">
        <v>106</v>
      </c>
      <c r="B45" s="144" t="s">
        <v>417</v>
      </c>
      <c r="C45" s="136"/>
      <c r="D45" s="136"/>
      <c r="E45" s="119"/>
    </row>
    <row r="46" spans="1:5" s="247" customFormat="1" ht="12" customHeight="1" thickBot="1" x14ac:dyDescent="0.25">
      <c r="A46" s="259" t="s">
        <v>108</v>
      </c>
      <c r="B46" s="145" t="s">
        <v>109</v>
      </c>
      <c r="C46" s="137"/>
      <c r="D46" s="137">
        <v>162215</v>
      </c>
      <c r="E46" s="120">
        <v>162215</v>
      </c>
    </row>
    <row r="47" spans="1:5" s="274" customFormat="1" ht="12" customHeight="1" thickBot="1" x14ac:dyDescent="0.25">
      <c r="A47" s="105" t="s">
        <v>321</v>
      </c>
      <c r="B47" s="101" t="s">
        <v>110</v>
      </c>
      <c r="C47" s="132">
        <f>SUM(C48:C52)</f>
        <v>4725000</v>
      </c>
      <c r="D47" s="132">
        <f>SUM(D48:D52)</f>
        <v>4725000</v>
      </c>
      <c r="E47" s="115">
        <f>SUM(E48:E52)</f>
        <v>4784410</v>
      </c>
    </row>
    <row r="48" spans="1:5" s="274" customFormat="1" ht="12" customHeight="1" x14ac:dyDescent="0.2">
      <c r="A48" s="257" t="s">
        <v>374</v>
      </c>
      <c r="B48" s="143" t="s">
        <v>111</v>
      </c>
      <c r="C48" s="155"/>
      <c r="D48" s="155"/>
      <c r="E48" s="121"/>
    </row>
    <row r="49" spans="1:5" s="274" customFormat="1" ht="12" customHeight="1" x14ac:dyDescent="0.2">
      <c r="A49" s="258" t="s">
        <v>375</v>
      </c>
      <c r="B49" s="144" t="s">
        <v>112</v>
      </c>
      <c r="C49" s="136">
        <v>4725000</v>
      </c>
      <c r="D49" s="136">
        <v>4725000</v>
      </c>
      <c r="E49" s="119">
        <v>4784410</v>
      </c>
    </row>
    <row r="50" spans="1:5" s="274" customFormat="1" ht="12" customHeight="1" x14ac:dyDescent="0.2">
      <c r="A50" s="258" t="s">
        <v>113</v>
      </c>
      <c r="B50" s="144" t="s">
        <v>114</v>
      </c>
      <c r="C50" s="136"/>
      <c r="D50" s="136"/>
      <c r="E50" s="119"/>
    </row>
    <row r="51" spans="1:5" s="274" customFormat="1" ht="12" customHeight="1" x14ac:dyDescent="0.2">
      <c r="A51" s="258" t="s">
        <v>115</v>
      </c>
      <c r="B51" s="144" t="s">
        <v>116</v>
      </c>
      <c r="C51" s="136"/>
      <c r="D51" s="136"/>
      <c r="E51" s="119"/>
    </row>
    <row r="52" spans="1:5" s="274" customFormat="1" ht="12" customHeight="1" thickBot="1" x14ac:dyDescent="0.25">
      <c r="A52" s="259" t="s">
        <v>117</v>
      </c>
      <c r="B52" s="145" t="s">
        <v>118</v>
      </c>
      <c r="C52" s="137"/>
      <c r="D52" s="137"/>
      <c r="E52" s="120"/>
    </row>
    <row r="53" spans="1:5" s="274" customFormat="1" ht="12" customHeight="1" thickBot="1" x14ac:dyDescent="0.25">
      <c r="A53" s="105" t="s">
        <v>12</v>
      </c>
      <c r="B53" s="101" t="s">
        <v>119</v>
      </c>
      <c r="C53" s="132">
        <f>SUM(C54:C56)</f>
        <v>0</v>
      </c>
      <c r="D53" s="132">
        <f>SUM(D54:D56)</f>
        <v>423363</v>
      </c>
      <c r="E53" s="115">
        <f>SUM(E54:E56)</f>
        <v>421418</v>
      </c>
    </row>
    <row r="54" spans="1:5" s="247" customFormat="1" ht="12" customHeight="1" x14ac:dyDescent="0.2">
      <c r="A54" s="257" t="s">
        <v>376</v>
      </c>
      <c r="B54" s="143" t="s">
        <v>120</v>
      </c>
      <c r="C54" s="134"/>
      <c r="D54" s="134"/>
      <c r="E54" s="117"/>
    </row>
    <row r="55" spans="1:5" s="247" customFormat="1" ht="12" customHeight="1" x14ac:dyDescent="0.2">
      <c r="A55" s="258" t="s">
        <v>377</v>
      </c>
      <c r="B55" s="144" t="s">
        <v>121</v>
      </c>
      <c r="C55" s="133"/>
      <c r="D55" s="133"/>
      <c r="E55" s="116"/>
    </row>
    <row r="56" spans="1:5" s="247" customFormat="1" ht="12" customHeight="1" x14ac:dyDescent="0.2">
      <c r="A56" s="258" t="s">
        <v>122</v>
      </c>
      <c r="B56" s="144" t="s">
        <v>123</v>
      </c>
      <c r="C56" s="133"/>
      <c r="D56" s="133">
        <v>423363</v>
      </c>
      <c r="E56" s="116">
        <v>421418</v>
      </c>
    </row>
    <row r="57" spans="1:5" s="247" customFormat="1" ht="12" customHeight="1" thickBot="1" x14ac:dyDescent="0.25">
      <c r="A57" s="259" t="s">
        <v>124</v>
      </c>
      <c r="B57" s="145" t="s">
        <v>125</v>
      </c>
      <c r="C57" s="135"/>
      <c r="D57" s="135"/>
      <c r="E57" s="118"/>
    </row>
    <row r="58" spans="1:5" s="274" customFormat="1" ht="12" customHeight="1" thickBot="1" x14ac:dyDescent="0.25">
      <c r="A58" s="105" t="s">
        <v>323</v>
      </c>
      <c r="B58" s="122" t="s">
        <v>126</v>
      </c>
      <c r="C58" s="132">
        <f>SUM(C59:C61)</f>
        <v>0</v>
      </c>
      <c r="D58" s="132">
        <f>SUM(D59:D61)</f>
        <v>4423055</v>
      </c>
      <c r="E58" s="115">
        <f>SUM(E59:E61)</f>
        <v>4423055</v>
      </c>
    </row>
    <row r="59" spans="1:5" s="274" customFormat="1" ht="12" customHeight="1" x14ac:dyDescent="0.2">
      <c r="A59" s="257" t="s">
        <v>13</v>
      </c>
      <c r="B59" s="143" t="s">
        <v>127</v>
      </c>
      <c r="C59" s="136"/>
      <c r="D59" s="136"/>
      <c r="E59" s="119"/>
    </row>
    <row r="60" spans="1:5" s="274" customFormat="1" ht="12" customHeight="1" x14ac:dyDescent="0.2">
      <c r="A60" s="258" t="s">
        <v>14</v>
      </c>
      <c r="B60" s="144" t="s">
        <v>275</v>
      </c>
      <c r="C60" s="136"/>
      <c r="D60" s="136"/>
      <c r="E60" s="119"/>
    </row>
    <row r="61" spans="1:5" s="274" customFormat="1" ht="12" customHeight="1" x14ac:dyDescent="0.2">
      <c r="A61" s="258" t="s">
        <v>34</v>
      </c>
      <c r="B61" s="144" t="s">
        <v>129</v>
      </c>
      <c r="C61" s="136"/>
      <c r="D61" s="136">
        <v>4423055</v>
      </c>
      <c r="E61" s="119">
        <v>4423055</v>
      </c>
    </row>
    <row r="62" spans="1:5" s="274" customFormat="1" ht="12" customHeight="1" thickBot="1" x14ac:dyDescent="0.25">
      <c r="A62" s="259" t="s">
        <v>130</v>
      </c>
      <c r="B62" s="145" t="s">
        <v>131</v>
      </c>
      <c r="C62" s="136"/>
      <c r="D62" s="136"/>
      <c r="E62" s="119"/>
    </row>
    <row r="63" spans="1:5" s="274" customFormat="1" ht="12" customHeight="1" thickBot="1" x14ac:dyDescent="0.25">
      <c r="A63" s="105" t="s">
        <v>324</v>
      </c>
      <c r="B63" s="101" t="s">
        <v>132</v>
      </c>
      <c r="C63" s="138">
        <f>+C8+C15+C22+C29+C36+C47+C53+C58</f>
        <v>103259000</v>
      </c>
      <c r="D63" s="138">
        <f>+D8+D15+D22+D29+D36+D47+D53+D58</f>
        <v>152187273</v>
      </c>
      <c r="E63" s="151">
        <f>+E8+E15+E22+E29+E36+E47+E53+E58</f>
        <v>151895629</v>
      </c>
    </row>
    <row r="64" spans="1:5" s="274" customFormat="1" ht="12" customHeight="1" thickBot="1" x14ac:dyDescent="0.2">
      <c r="A64" s="260" t="s">
        <v>273</v>
      </c>
      <c r="B64" s="122" t="s">
        <v>134</v>
      </c>
      <c r="C64" s="132">
        <f>SUM(C65:C67)</f>
        <v>0</v>
      </c>
      <c r="D64" s="132">
        <f>SUM(D65:D67)</f>
        <v>0</v>
      </c>
      <c r="E64" s="115">
        <f>SUM(E65:E67)</f>
        <v>0</v>
      </c>
    </row>
    <row r="65" spans="1:5" s="274" customFormat="1" ht="12" customHeight="1" x14ac:dyDescent="0.2">
      <c r="A65" s="257" t="s">
        <v>135</v>
      </c>
      <c r="B65" s="143" t="s">
        <v>136</v>
      </c>
      <c r="C65" s="136"/>
      <c r="D65" s="136"/>
      <c r="E65" s="119"/>
    </row>
    <row r="66" spans="1:5" s="274" customFormat="1" ht="12" customHeight="1" x14ac:dyDescent="0.2">
      <c r="A66" s="258" t="s">
        <v>137</v>
      </c>
      <c r="B66" s="144" t="s">
        <v>138</v>
      </c>
      <c r="C66" s="136"/>
      <c r="D66" s="136"/>
      <c r="E66" s="119"/>
    </row>
    <row r="67" spans="1:5" s="274" customFormat="1" ht="12" customHeight="1" thickBot="1" x14ac:dyDescent="0.25">
      <c r="A67" s="259" t="s">
        <v>139</v>
      </c>
      <c r="B67" s="253" t="s">
        <v>140</v>
      </c>
      <c r="C67" s="136"/>
      <c r="D67" s="136"/>
      <c r="E67" s="119"/>
    </row>
    <row r="68" spans="1:5" s="274" customFormat="1" ht="12" customHeight="1" thickBot="1" x14ac:dyDescent="0.2">
      <c r="A68" s="260" t="s">
        <v>141</v>
      </c>
      <c r="B68" s="122" t="s">
        <v>142</v>
      </c>
      <c r="C68" s="132">
        <f>SUM(C69:C72)</f>
        <v>0</v>
      </c>
      <c r="D68" s="132">
        <f>SUM(D69:D72)</f>
        <v>0</v>
      </c>
      <c r="E68" s="115">
        <f>SUM(E69:E72)</f>
        <v>0</v>
      </c>
    </row>
    <row r="69" spans="1:5" s="274" customFormat="1" ht="12" customHeight="1" x14ac:dyDescent="0.2">
      <c r="A69" s="257" t="s">
        <v>400</v>
      </c>
      <c r="B69" s="143" t="s">
        <v>143</v>
      </c>
      <c r="C69" s="136"/>
      <c r="D69" s="136"/>
      <c r="E69" s="119"/>
    </row>
    <row r="70" spans="1:5" s="274" customFormat="1" ht="12" customHeight="1" x14ac:dyDescent="0.2">
      <c r="A70" s="258" t="s">
        <v>401</v>
      </c>
      <c r="B70" s="144" t="s">
        <v>144</v>
      </c>
      <c r="C70" s="136"/>
      <c r="D70" s="136"/>
      <c r="E70" s="119"/>
    </row>
    <row r="71" spans="1:5" s="274" customFormat="1" ht="12" customHeight="1" x14ac:dyDescent="0.2">
      <c r="A71" s="258" t="s">
        <v>145</v>
      </c>
      <c r="B71" s="144" t="s">
        <v>146</v>
      </c>
      <c r="C71" s="136"/>
      <c r="D71" s="136"/>
      <c r="E71" s="119"/>
    </row>
    <row r="72" spans="1:5" s="274" customFormat="1" ht="12" customHeight="1" thickBot="1" x14ac:dyDescent="0.25">
      <c r="A72" s="259" t="s">
        <v>147</v>
      </c>
      <c r="B72" s="145" t="s">
        <v>148</v>
      </c>
      <c r="C72" s="136"/>
      <c r="D72" s="136"/>
      <c r="E72" s="119"/>
    </row>
    <row r="73" spans="1:5" s="274" customFormat="1" ht="12" customHeight="1" thickBot="1" x14ac:dyDescent="0.2">
      <c r="A73" s="260" t="s">
        <v>149</v>
      </c>
      <c r="B73" s="122" t="s">
        <v>150</v>
      </c>
      <c r="C73" s="132">
        <f>+C74+C75</f>
        <v>8715000</v>
      </c>
      <c r="D73" s="132">
        <f>+D74+D75</f>
        <v>10297000</v>
      </c>
      <c r="E73" s="115">
        <f>+E74+E75</f>
        <v>10297000</v>
      </c>
    </row>
    <row r="74" spans="1:5" s="274" customFormat="1" ht="12" customHeight="1" x14ac:dyDescent="0.2">
      <c r="A74" s="257" t="s">
        <v>151</v>
      </c>
      <c r="B74" s="143" t="s">
        <v>152</v>
      </c>
      <c r="C74" s="136">
        <v>8715000</v>
      </c>
      <c r="D74" s="136">
        <v>10297000</v>
      </c>
      <c r="E74" s="119">
        <v>10297000</v>
      </c>
    </row>
    <row r="75" spans="1:5" s="274" customFormat="1" ht="12" customHeight="1" thickBot="1" x14ac:dyDescent="0.25">
      <c r="A75" s="259" t="s">
        <v>153</v>
      </c>
      <c r="B75" s="145" t="s">
        <v>154</v>
      </c>
      <c r="C75" s="136"/>
      <c r="D75" s="136"/>
      <c r="E75" s="119"/>
    </row>
    <row r="76" spans="1:5" s="274" customFormat="1" ht="12" customHeight="1" thickBot="1" x14ac:dyDescent="0.2">
      <c r="A76" s="260" t="s">
        <v>155</v>
      </c>
      <c r="B76" s="122" t="s">
        <v>156</v>
      </c>
      <c r="C76" s="132">
        <f>+C77+C78+C79</f>
        <v>0</v>
      </c>
      <c r="D76" s="132">
        <f>+D77+D78+D79</f>
        <v>4177029</v>
      </c>
      <c r="E76" s="115">
        <f>+E77+E78+E79</f>
        <v>4177029</v>
      </c>
    </row>
    <row r="77" spans="1:5" s="274" customFormat="1" ht="12" customHeight="1" x14ac:dyDescent="0.2">
      <c r="A77" s="257" t="s">
        <v>157</v>
      </c>
      <c r="B77" s="143" t="s">
        <v>158</v>
      </c>
      <c r="C77" s="136"/>
      <c r="D77" s="136">
        <v>4177029</v>
      </c>
      <c r="E77" s="119">
        <v>4177029</v>
      </c>
    </row>
    <row r="78" spans="1:5" s="274" customFormat="1" ht="12" customHeight="1" x14ac:dyDescent="0.2">
      <c r="A78" s="258" t="s">
        <v>159</v>
      </c>
      <c r="B78" s="144" t="s">
        <v>160</v>
      </c>
      <c r="C78" s="136"/>
      <c r="D78" s="136"/>
      <c r="E78" s="119"/>
    </row>
    <row r="79" spans="1:5" s="274" customFormat="1" ht="12" customHeight="1" thickBot="1" x14ac:dyDescent="0.25">
      <c r="A79" s="259" t="s">
        <v>161</v>
      </c>
      <c r="B79" s="145" t="s">
        <v>162</v>
      </c>
      <c r="C79" s="136"/>
      <c r="D79" s="136"/>
      <c r="E79" s="119"/>
    </row>
    <row r="80" spans="1:5" s="274" customFormat="1" ht="12" customHeight="1" thickBot="1" x14ac:dyDescent="0.2">
      <c r="A80" s="260" t="s">
        <v>163</v>
      </c>
      <c r="B80" s="122" t="s">
        <v>164</v>
      </c>
      <c r="C80" s="132">
        <f>SUM(C81:C84)</f>
        <v>0</v>
      </c>
      <c r="D80" s="132">
        <f>SUM(D81:D84)</f>
        <v>0</v>
      </c>
      <c r="E80" s="115">
        <f>SUM(E81:E84)</f>
        <v>0</v>
      </c>
    </row>
    <row r="81" spans="1:5" s="274" customFormat="1" ht="12" customHeight="1" x14ac:dyDescent="0.2">
      <c r="A81" s="261" t="s">
        <v>165</v>
      </c>
      <c r="B81" s="143" t="s">
        <v>166</v>
      </c>
      <c r="C81" s="136"/>
      <c r="D81" s="136"/>
      <c r="E81" s="119"/>
    </row>
    <row r="82" spans="1:5" s="274" customFormat="1" ht="12" customHeight="1" x14ac:dyDescent="0.2">
      <c r="A82" s="262" t="s">
        <v>167</v>
      </c>
      <c r="B82" s="144" t="s">
        <v>168</v>
      </c>
      <c r="C82" s="136"/>
      <c r="D82" s="136"/>
      <c r="E82" s="119"/>
    </row>
    <row r="83" spans="1:5" s="274" customFormat="1" ht="12" customHeight="1" x14ac:dyDescent="0.2">
      <c r="A83" s="262" t="s">
        <v>169</v>
      </c>
      <c r="B83" s="144" t="s">
        <v>170</v>
      </c>
      <c r="C83" s="136"/>
      <c r="D83" s="136"/>
      <c r="E83" s="119"/>
    </row>
    <row r="84" spans="1:5" s="274" customFormat="1" ht="12" customHeight="1" thickBot="1" x14ac:dyDescent="0.25">
      <c r="A84" s="263" t="s">
        <v>171</v>
      </c>
      <c r="B84" s="145" t="s">
        <v>172</v>
      </c>
      <c r="C84" s="136"/>
      <c r="D84" s="136"/>
      <c r="E84" s="119"/>
    </row>
    <row r="85" spans="1:5" s="274" customFormat="1" ht="12" customHeight="1" thickBot="1" x14ac:dyDescent="0.2">
      <c r="A85" s="260" t="s">
        <v>173</v>
      </c>
      <c r="B85" s="122" t="s">
        <v>174</v>
      </c>
      <c r="C85" s="159"/>
      <c r="D85" s="159"/>
      <c r="E85" s="160"/>
    </row>
    <row r="86" spans="1:5" s="274" customFormat="1" ht="12" customHeight="1" thickBot="1" x14ac:dyDescent="0.2">
      <c r="A86" s="260" t="s">
        <v>175</v>
      </c>
      <c r="B86" s="254" t="s">
        <v>176</v>
      </c>
      <c r="C86" s="138">
        <f>+C64+C68+C73+C76+C80+C85</f>
        <v>8715000</v>
      </c>
      <c r="D86" s="138">
        <f>+D64+D68+D73+D76+D80+D85</f>
        <v>14474029</v>
      </c>
      <c r="E86" s="151">
        <f>+E64+E68+E73+E76+E80+E85</f>
        <v>14474029</v>
      </c>
    </row>
    <row r="87" spans="1:5" s="274" customFormat="1" ht="12" customHeight="1" thickBot="1" x14ac:dyDescent="0.2">
      <c r="A87" s="264" t="s">
        <v>177</v>
      </c>
      <c r="B87" s="255" t="s">
        <v>274</v>
      </c>
      <c r="C87" s="138">
        <f>+C63+C86</f>
        <v>111974000</v>
      </c>
      <c r="D87" s="138">
        <f>+D63+D86</f>
        <v>166661302</v>
      </c>
      <c r="E87" s="151">
        <f>+E63+E86</f>
        <v>166369658</v>
      </c>
    </row>
    <row r="88" spans="1:5" s="274" customFormat="1" ht="15" customHeight="1" x14ac:dyDescent="0.2">
      <c r="A88" s="233"/>
      <c r="B88" s="234"/>
      <c r="C88" s="245"/>
      <c r="D88" s="245"/>
      <c r="E88" s="245"/>
    </row>
    <row r="89" spans="1:5" ht="13.5" thickBot="1" x14ac:dyDescent="0.25">
      <c r="A89" s="235"/>
      <c r="B89" s="236"/>
      <c r="C89" s="246"/>
      <c r="D89" s="246"/>
      <c r="E89" s="246"/>
    </row>
    <row r="90" spans="1:5" s="273" customFormat="1" ht="16.5" customHeight="1" thickBot="1" x14ac:dyDescent="0.25">
      <c r="A90" s="331" t="s">
        <v>352</v>
      </c>
      <c r="B90" s="332"/>
      <c r="C90" s="332"/>
      <c r="D90" s="332"/>
      <c r="E90" s="333"/>
    </row>
    <row r="91" spans="1:5" s="73" customFormat="1" ht="12" customHeight="1" thickBot="1" x14ac:dyDescent="0.25">
      <c r="A91" s="252" t="s">
        <v>316</v>
      </c>
      <c r="B91" s="104" t="s">
        <v>185</v>
      </c>
      <c r="C91" s="131">
        <f>SUM(C92:C96)</f>
        <v>101437000</v>
      </c>
      <c r="D91" s="131">
        <f>SUM(D92:D96)</f>
        <v>115063133</v>
      </c>
      <c r="E91" s="86">
        <f>SUM(E92:E96)</f>
        <v>109191049</v>
      </c>
    </row>
    <row r="92" spans="1:5" ht="12" customHeight="1" x14ac:dyDescent="0.2">
      <c r="A92" s="265" t="s">
        <v>378</v>
      </c>
      <c r="B92" s="90" t="s">
        <v>346</v>
      </c>
      <c r="C92" s="37">
        <v>18686000</v>
      </c>
      <c r="D92" s="37">
        <v>18189000</v>
      </c>
      <c r="E92" s="85">
        <v>17999382</v>
      </c>
    </row>
    <row r="93" spans="1:5" ht="12" customHeight="1" x14ac:dyDescent="0.2">
      <c r="A93" s="258" t="s">
        <v>379</v>
      </c>
      <c r="B93" s="88" t="s">
        <v>15</v>
      </c>
      <c r="C93" s="133">
        <v>4447000</v>
      </c>
      <c r="D93" s="133">
        <v>4093000</v>
      </c>
      <c r="E93" s="116">
        <v>4092419</v>
      </c>
    </row>
    <row r="94" spans="1:5" ht="12" customHeight="1" x14ac:dyDescent="0.2">
      <c r="A94" s="258" t="s">
        <v>380</v>
      </c>
      <c r="B94" s="88" t="s">
        <v>398</v>
      </c>
      <c r="C94" s="135">
        <v>29454000</v>
      </c>
      <c r="D94" s="135">
        <v>31009895</v>
      </c>
      <c r="E94" s="118">
        <v>27682323</v>
      </c>
    </row>
    <row r="95" spans="1:5" ht="12" customHeight="1" x14ac:dyDescent="0.2">
      <c r="A95" s="258" t="s">
        <v>381</v>
      </c>
      <c r="B95" s="91" t="s">
        <v>16</v>
      </c>
      <c r="C95" s="135">
        <v>2330000</v>
      </c>
      <c r="D95" s="135">
        <v>4320600</v>
      </c>
      <c r="E95" s="118">
        <v>4319800</v>
      </c>
    </row>
    <row r="96" spans="1:5" ht="12" customHeight="1" x14ac:dyDescent="0.2">
      <c r="A96" s="258" t="s">
        <v>389</v>
      </c>
      <c r="B96" s="99" t="s">
        <v>17</v>
      </c>
      <c r="C96" s="135">
        <f>SUM(C97:C106)</f>
        <v>46520000</v>
      </c>
      <c r="D96" s="135">
        <f t="shared" ref="D96:E96" si="1">SUM(D97:D106)</f>
        <v>57450638</v>
      </c>
      <c r="E96" s="135">
        <f t="shared" si="1"/>
        <v>55097125</v>
      </c>
    </row>
    <row r="97" spans="1:5" ht="12" customHeight="1" x14ac:dyDescent="0.2">
      <c r="A97" s="258" t="s">
        <v>382</v>
      </c>
      <c r="B97" s="88" t="s">
        <v>186</v>
      </c>
      <c r="C97" s="135"/>
      <c r="D97" s="135">
        <v>267523</v>
      </c>
      <c r="E97" s="118">
        <v>266501</v>
      </c>
    </row>
    <row r="98" spans="1:5" ht="12" customHeight="1" x14ac:dyDescent="0.2">
      <c r="A98" s="258" t="s">
        <v>383</v>
      </c>
      <c r="B98" s="111" t="s">
        <v>187</v>
      </c>
      <c r="C98" s="135"/>
      <c r="D98" s="135"/>
      <c r="E98" s="118"/>
    </row>
    <row r="99" spans="1:5" ht="12" customHeight="1" x14ac:dyDescent="0.2">
      <c r="A99" s="258" t="s">
        <v>390</v>
      </c>
      <c r="B99" s="112" t="s">
        <v>188</v>
      </c>
      <c r="C99" s="135"/>
      <c r="D99" s="135"/>
      <c r="E99" s="118"/>
    </row>
    <row r="100" spans="1:5" ht="12" customHeight="1" x14ac:dyDescent="0.2">
      <c r="A100" s="258" t="s">
        <v>391</v>
      </c>
      <c r="B100" s="112" t="s">
        <v>189</v>
      </c>
      <c r="C100" s="135"/>
      <c r="D100" s="135"/>
      <c r="E100" s="118"/>
    </row>
    <row r="101" spans="1:5" ht="12" customHeight="1" x14ac:dyDescent="0.2">
      <c r="A101" s="258" t="s">
        <v>392</v>
      </c>
      <c r="B101" s="111" t="s">
        <v>190</v>
      </c>
      <c r="C101" s="135">
        <v>44790000</v>
      </c>
      <c r="D101" s="135">
        <v>44862015</v>
      </c>
      <c r="E101" s="118">
        <v>42614280</v>
      </c>
    </row>
    <row r="102" spans="1:5" ht="12" customHeight="1" x14ac:dyDescent="0.2">
      <c r="A102" s="258" t="s">
        <v>393</v>
      </c>
      <c r="B102" s="111" t="s">
        <v>191</v>
      </c>
      <c r="C102" s="135"/>
      <c r="D102" s="135"/>
      <c r="E102" s="118"/>
    </row>
    <row r="103" spans="1:5" ht="12" customHeight="1" x14ac:dyDescent="0.2">
      <c r="A103" s="258" t="s">
        <v>395</v>
      </c>
      <c r="B103" s="112" t="s">
        <v>192</v>
      </c>
      <c r="C103" s="135"/>
      <c r="D103" s="135"/>
      <c r="E103" s="118"/>
    </row>
    <row r="104" spans="1:5" ht="12" customHeight="1" x14ac:dyDescent="0.2">
      <c r="A104" s="266" t="s">
        <v>18</v>
      </c>
      <c r="B104" s="113" t="s">
        <v>193</v>
      </c>
      <c r="C104" s="135"/>
      <c r="D104" s="135"/>
      <c r="E104" s="118"/>
    </row>
    <row r="105" spans="1:5" ht="12" customHeight="1" x14ac:dyDescent="0.2">
      <c r="A105" s="258" t="s">
        <v>194</v>
      </c>
      <c r="B105" s="113" t="s">
        <v>195</v>
      </c>
      <c r="C105" s="135"/>
      <c r="D105" s="135"/>
      <c r="E105" s="118"/>
    </row>
    <row r="106" spans="1:5" s="73" customFormat="1" ht="12" customHeight="1" thickBot="1" x14ac:dyDescent="0.25">
      <c r="A106" s="267" t="s">
        <v>196</v>
      </c>
      <c r="B106" s="114" t="s">
        <v>197</v>
      </c>
      <c r="C106" s="38">
        <v>1730000</v>
      </c>
      <c r="D106" s="38">
        <v>12321100</v>
      </c>
      <c r="E106" s="79">
        <v>12216344</v>
      </c>
    </row>
    <row r="107" spans="1:5" ht="12" customHeight="1" thickBot="1" x14ac:dyDescent="0.25">
      <c r="A107" s="105" t="s">
        <v>317</v>
      </c>
      <c r="B107" s="103" t="s">
        <v>198</v>
      </c>
      <c r="C107" s="132">
        <f>SUM(C108:C113)</f>
        <v>7538000</v>
      </c>
      <c r="D107" s="132">
        <f t="shared" ref="D107:E107" si="2">SUM(D108:D113)</f>
        <v>25345000</v>
      </c>
      <c r="E107" s="132">
        <f t="shared" si="2"/>
        <v>18212622</v>
      </c>
    </row>
    <row r="108" spans="1:5" ht="12" customHeight="1" x14ac:dyDescent="0.2">
      <c r="A108" s="257" t="s">
        <v>384</v>
      </c>
      <c r="B108" s="88" t="s">
        <v>33</v>
      </c>
      <c r="C108" s="134">
        <v>6038000</v>
      </c>
      <c r="D108" s="134">
        <v>6795300</v>
      </c>
      <c r="E108" s="117">
        <v>300000</v>
      </c>
    </row>
    <row r="109" spans="1:5" ht="12" customHeight="1" x14ac:dyDescent="0.2">
      <c r="A109" s="257" t="s">
        <v>385</v>
      </c>
      <c r="B109" s="92" t="s">
        <v>199</v>
      </c>
      <c r="C109" s="134"/>
      <c r="D109" s="134"/>
      <c r="E109" s="117"/>
    </row>
    <row r="110" spans="1:5" ht="12" customHeight="1" x14ac:dyDescent="0.2">
      <c r="A110" s="257" t="s">
        <v>386</v>
      </c>
      <c r="B110" s="92" t="s">
        <v>19</v>
      </c>
      <c r="C110" s="133">
        <v>1500000</v>
      </c>
      <c r="D110" s="133">
        <v>18549700</v>
      </c>
      <c r="E110" s="116">
        <v>17912622</v>
      </c>
    </row>
    <row r="111" spans="1:5" ht="12" customHeight="1" x14ac:dyDescent="0.2">
      <c r="A111" s="257" t="s">
        <v>387</v>
      </c>
      <c r="B111" s="92" t="s">
        <v>200</v>
      </c>
      <c r="C111" s="133"/>
      <c r="D111" s="133"/>
      <c r="E111" s="116"/>
    </row>
    <row r="112" spans="1:5" ht="12" customHeight="1" x14ac:dyDescent="0.2">
      <c r="A112" s="257" t="s">
        <v>388</v>
      </c>
      <c r="B112" s="124" t="s">
        <v>35</v>
      </c>
      <c r="C112" s="133"/>
      <c r="D112" s="133"/>
      <c r="E112" s="116"/>
    </row>
    <row r="113" spans="1:5" ht="12" customHeight="1" x14ac:dyDescent="0.2">
      <c r="A113" s="257" t="s">
        <v>394</v>
      </c>
      <c r="B113" s="123" t="s">
        <v>201</v>
      </c>
      <c r="C113" s="133"/>
      <c r="D113" s="133"/>
      <c r="E113" s="116"/>
    </row>
    <row r="114" spans="1:5" ht="12" customHeight="1" x14ac:dyDescent="0.2">
      <c r="A114" s="257" t="s">
        <v>396</v>
      </c>
      <c r="B114" s="139" t="s">
        <v>202</v>
      </c>
      <c r="C114" s="133"/>
      <c r="D114" s="133"/>
      <c r="E114" s="116"/>
    </row>
    <row r="115" spans="1:5" ht="12" customHeight="1" x14ac:dyDescent="0.2">
      <c r="A115" s="257" t="s">
        <v>20</v>
      </c>
      <c r="B115" s="112" t="s">
        <v>189</v>
      </c>
      <c r="C115" s="133"/>
      <c r="D115" s="133"/>
      <c r="E115" s="116"/>
    </row>
    <row r="116" spans="1:5" ht="12" customHeight="1" x14ac:dyDescent="0.2">
      <c r="A116" s="257" t="s">
        <v>21</v>
      </c>
      <c r="B116" s="112" t="s">
        <v>203</v>
      </c>
      <c r="C116" s="133"/>
      <c r="D116" s="133"/>
      <c r="E116" s="116"/>
    </row>
    <row r="117" spans="1:5" ht="12" customHeight="1" x14ac:dyDescent="0.2">
      <c r="A117" s="257" t="s">
        <v>22</v>
      </c>
      <c r="B117" s="112" t="s">
        <v>204</v>
      </c>
      <c r="C117" s="133"/>
      <c r="D117" s="133"/>
      <c r="E117" s="116"/>
    </row>
    <row r="118" spans="1:5" ht="12" customHeight="1" x14ac:dyDescent="0.2">
      <c r="A118" s="257" t="s">
        <v>205</v>
      </c>
      <c r="B118" s="112" t="s">
        <v>192</v>
      </c>
      <c r="C118" s="133"/>
      <c r="D118" s="133"/>
      <c r="E118" s="116"/>
    </row>
    <row r="119" spans="1:5" ht="12" customHeight="1" x14ac:dyDescent="0.2">
      <c r="A119" s="257" t="s">
        <v>206</v>
      </c>
      <c r="B119" s="112" t="s">
        <v>207</v>
      </c>
      <c r="C119" s="133"/>
      <c r="D119" s="133"/>
      <c r="E119" s="116"/>
    </row>
    <row r="120" spans="1:5" ht="12" customHeight="1" thickBot="1" x14ac:dyDescent="0.25">
      <c r="A120" s="266" t="s">
        <v>208</v>
      </c>
      <c r="B120" s="112" t="s">
        <v>209</v>
      </c>
      <c r="C120" s="135"/>
      <c r="D120" s="135"/>
      <c r="E120" s="118"/>
    </row>
    <row r="121" spans="1:5" ht="12" customHeight="1" thickBot="1" x14ac:dyDescent="0.25">
      <c r="A121" s="105" t="s">
        <v>318</v>
      </c>
      <c r="B121" s="108" t="s">
        <v>210</v>
      </c>
      <c r="C121" s="132">
        <v>1416000</v>
      </c>
      <c r="D121" s="132">
        <v>21976483</v>
      </c>
      <c r="E121" s="115">
        <f>+E122+E123</f>
        <v>0</v>
      </c>
    </row>
    <row r="122" spans="1:5" ht="12" customHeight="1" x14ac:dyDescent="0.2">
      <c r="A122" s="257" t="s">
        <v>367</v>
      </c>
      <c r="B122" s="89" t="s">
        <v>353</v>
      </c>
      <c r="C122" s="134">
        <v>1416000</v>
      </c>
      <c r="D122" s="134">
        <v>21976483</v>
      </c>
      <c r="E122" s="117"/>
    </row>
    <row r="123" spans="1:5" ht="12" customHeight="1" thickBot="1" x14ac:dyDescent="0.25">
      <c r="A123" s="259" t="s">
        <v>368</v>
      </c>
      <c r="B123" s="92" t="s">
        <v>354</v>
      </c>
      <c r="C123" s="135"/>
      <c r="D123" s="135"/>
      <c r="E123" s="118"/>
    </row>
    <row r="124" spans="1:5" ht="12" customHeight="1" thickBot="1" x14ac:dyDescent="0.25">
      <c r="A124" s="105" t="s">
        <v>319</v>
      </c>
      <c r="B124" s="108" t="s">
        <v>211</v>
      </c>
      <c r="C124" s="126">
        <f>+C91+C107+C121</f>
        <v>110391000</v>
      </c>
      <c r="D124" s="126">
        <f>+D91+D107+D121</f>
        <v>162384616</v>
      </c>
      <c r="E124" s="126">
        <f>+E91+E107+E121</f>
        <v>127403671</v>
      </c>
    </row>
    <row r="125" spans="1:5" ht="12" customHeight="1" thickBot="1" x14ac:dyDescent="0.25">
      <c r="A125" s="105" t="s">
        <v>320</v>
      </c>
      <c r="B125" s="108" t="s">
        <v>276</v>
      </c>
      <c r="C125" s="126">
        <f>+C126+C127+C128</f>
        <v>0</v>
      </c>
      <c r="D125" s="126">
        <f>+D126+D127+D128</f>
        <v>0</v>
      </c>
      <c r="E125" s="126">
        <f>+E126+E127+E128</f>
        <v>0</v>
      </c>
    </row>
    <row r="126" spans="1:5" ht="12" customHeight="1" x14ac:dyDescent="0.2">
      <c r="A126" s="257" t="s">
        <v>371</v>
      </c>
      <c r="B126" s="89" t="s">
        <v>213</v>
      </c>
      <c r="C126" s="116"/>
      <c r="D126" s="116"/>
      <c r="E126" s="116"/>
    </row>
    <row r="127" spans="1:5" ht="12" customHeight="1" x14ac:dyDescent="0.2">
      <c r="A127" s="257" t="s">
        <v>372</v>
      </c>
      <c r="B127" s="89" t="s">
        <v>214</v>
      </c>
      <c r="C127" s="116"/>
      <c r="D127" s="116"/>
      <c r="E127" s="116"/>
    </row>
    <row r="128" spans="1:5" ht="12" customHeight="1" thickBot="1" x14ac:dyDescent="0.25">
      <c r="A128" s="266" t="s">
        <v>373</v>
      </c>
      <c r="B128" s="87" t="s">
        <v>215</v>
      </c>
      <c r="C128" s="116"/>
      <c r="D128" s="116"/>
      <c r="E128" s="116"/>
    </row>
    <row r="129" spans="1:11" ht="12" customHeight="1" thickBot="1" x14ac:dyDescent="0.25">
      <c r="A129" s="105" t="s">
        <v>321</v>
      </c>
      <c r="B129" s="108" t="s">
        <v>216</v>
      </c>
      <c r="C129" s="126">
        <f>+C130+C131+C132+C133</f>
        <v>0</v>
      </c>
      <c r="D129" s="126">
        <f>+D130+D131+D132+D133</f>
        <v>0</v>
      </c>
      <c r="E129" s="126">
        <f>+E130+E131+E132+E133</f>
        <v>0</v>
      </c>
    </row>
    <row r="130" spans="1:11" ht="12" customHeight="1" x14ac:dyDescent="0.2">
      <c r="A130" s="257" t="s">
        <v>374</v>
      </c>
      <c r="B130" s="89" t="s">
        <v>217</v>
      </c>
      <c r="C130" s="116"/>
      <c r="D130" s="116"/>
      <c r="E130" s="116"/>
    </row>
    <row r="131" spans="1:11" ht="12" customHeight="1" x14ac:dyDescent="0.2">
      <c r="A131" s="257" t="s">
        <v>375</v>
      </c>
      <c r="B131" s="89" t="s">
        <v>218</v>
      </c>
      <c r="C131" s="116"/>
      <c r="D131" s="116"/>
      <c r="E131" s="116"/>
    </row>
    <row r="132" spans="1:11" ht="12" customHeight="1" x14ac:dyDescent="0.2">
      <c r="A132" s="257" t="s">
        <v>113</v>
      </c>
      <c r="B132" s="89" t="s">
        <v>219</v>
      </c>
      <c r="C132" s="116"/>
      <c r="D132" s="116"/>
      <c r="E132" s="116"/>
    </row>
    <row r="133" spans="1:11" s="73" customFormat="1" ht="12" customHeight="1" thickBot="1" x14ac:dyDescent="0.25">
      <c r="A133" s="266" t="s">
        <v>115</v>
      </c>
      <c r="B133" s="87" t="s">
        <v>220</v>
      </c>
      <c r="C133" s="116"/>
      <c r="D133" s="116"/>
      <c r="E133" s="116"/>
    </row>
    <row r="134" spans="1:11" ht="13.5" thickBot="1" x14ac:dyDescent="0.25">
      <c r="A134" s="105" t="s">
        <v>322</v>
      </c>
      <c r="B134" s="108" t="s">
        <v>281</v>
      </c>
      <c r="C134" s="138">
        <f>+C135+C136+C137+C138</f>
        <v>1583000</v>
      </c>
      <c r="D134" s="138">
        <f>+D135+D136+D137+D138</f>
        <v>4276686</v>
      </c>
      <c r="E134" s="151">
        <f>+E135+E136+E137+E138</f>
        <v>4276686</v>
      </c>
      <c r="K134" s="224"/>
    </row>
    <row r="135" spans="1:11" x14ac:dyDescent="0.2">
      <c r="A135" s="257" t="s">
        <v>376</v>
      </c>
      <c r="B135" s="89" t="s">
        <v>222</v>
      </c>
      <c r="C135" s="133"/>
      <c r="D135" s="133"/>
      <c r="E135" s="116"/>
    </row>
    <row r="136" spans="1:11" ht="12" customHeight="1" x14ac:dyDescent="0.2">
      <c r="A136" s="257" t="s">
        <v>377</v>
      </c>
      <c r="B136" s="89" t="s">
        <v>223</v>
      </c>
      <c r="C136" s="133">
        <v>1583000</v>
      </c>
      <c r="D136" s="133">
        <v>4276686</v>
      </c>
      <c r="E136" s="116">
        <v>4276686</v>
      </c>
    </row>
    <row r="137" spans="1:11" s="73" customFormat="1" ht="12" customHeight="1" x14ac:dyDescent="0.2">
      <c r="A137" s="257" t="s">
        <v>122</v>
      </c>
      <c r="B137" s="89" t="s">
        <v>280</v>
      </c>
      <c r="C137" s="133"/>
      <c r="D137" s="133"/>
      <c r="E137" s="116"/>
    </row>
    <row r="138" spans="1:11" s="73" customFormat="1" ht="12" customHeight="1" x14ac:dyDescent="0.2">
      <c r="A138" s="257" t="s">
        <v>124</v>
      </c>
      <c r="B138" s="89" t="s">
        <v>224</v>
      </c>
      <c r="C138" s="116"/>
      <c r="D138" s="116"/>
      <c r="E138" s="116"/>
    </row>
    <row r="139" spans="1:11" s="73" customFormat="1" ht="12" customHeight="1" thickBot="1" x14ac:dyDescent="0.25">
      <c r="A139" s="266" t="s">
        <v>279</v>
      </c>
      <c r="B139" s="87" t="s">
        <v>225</v>
      </c>
      <c r="C139" s="116"/>
      <c r="D139" s="116"/>
      <c r="E139" s="116"/>
    </row>
    <row r="140" spans="1:11" s="73" customFormat="1" ht="12" customHeight="1" thickBot="1" x14ac:dyDescent="0.25">
      <c r="A140" s="105" t="s">
        <v>323</v>
      </c>
      <c r="B140" s="108" t="s">
        <v>277</v>
      </c>
      <c r="C140" s="243">
        <f>+C141+C142+C143+C144</f>
        <v>0</v>
      </c>
      <c r="D140" s="243">
        <f>+D141+D142+D143+D144</f>
        <v>0</v>
      </c>
      <c r="E140" s="243">
        <f>+E141+E142+E143+E144</f>
        <v>0</v>
      </c>
    </row>
    <row r="141" spans="1:11" s="73" customFormat="1" ht="12" customHeight="1" x14ac:dyDescent="0.2">
      <c r="A141" s="257" t="s">
        <v>13</v>
      </c>
      <c r="B141" s="89" t="s">
        <v>227</v>
      </c>
      <c r="C141" s="116"/>
      <c r="D141" s="116"/>
      <c r="E141" s="116"/>
    </row>
    <row r="142" spans="1:11" s="73" customFormat="1" ht="12" customHeight="1" x14ac:dyDescent="0.2">
      <c r="A142" s="257" t="s">
        <v>14</v>
      </c>
      <c r="B142" s="89" t="s">
        <v>228</v>
      </c>
      <c r="C142" s="116"/>
      <c r="D142" s="116"/>
      <c r="E142" s="116"/>
    </row>
    <row r="143" spans="1:11" s="73" customFormat="1" ht="12" customHeight="1" x14ac:dyDescent="0.2">
      <c r="A143" s="257" t="s">
        <v>34</v>
      </c>
      <c r="B143" s="89" t="s">
        <v>229</v>
      </c>
      <c r="C143" s="116"/>
      <c r="D143" s="116"/>
      <c r="E143" s="116"/>
    </row>
    <row r="144" spans="1:11" ht="12.75" customHeight="1" thickBot="1" x14ac:dyDescent="0.25">
      <c r="A144" s="257" t="s">
        <v>130</v>
      </c>
      <c r="B144" s="89" t="s">
        <v>230</v>
      </c>
      <c r="C144" s="116"/>
      <c r="D144" s="116"/>
      <c r="E144" s="116"/>
    </row>
    <row r="145" spans="1:5" ht="12" customHeight="1" thickBot="1" x14ac:dyDescent="0.25">
      <c r="A145" s="105" t="s">
        <v>324</v>
      </c>
      <c r="B145" s="108" t="s">
        <v>231</v>
      </c>
      <c r="C145" s="256">
        <f>+C125+C129+C134+C140</f>
        <v>1583000</v>
      </c>
      <c r="D145" s="256">
        <f>+D125+D129+D134+D140</f>
        <v>4276686</v>
      </c>
      <c r="E145" s="256">
        <f>+E125+E129+E134+E140</f>
        <v>4276686</v>
      </c>
    </row>
    <row r="146" spans="1:5" ht="15" customHeight="1" thickBot="1" x14ac:dyDescent="0.25">
      <c r="A146" s="268" t="s">
        <v>325</v>
      </c>
      <c r="B146" s="128" t="s">
        <v>232</v>
      </c>
      <c r="C146" s="256">
        <f>+C124+C145</f>
        <v>111974000</v>
      </c>
      <c r="D146" s="256">
        <f>+D124+D145</f>
        <v>166661302</v>
      </c>
      <c r="E146" s="256">
        <f>+E124+E145</f>
        <v>131680357</v>
      </c>
    </row>
    <row r="147" spans="1:5" ht="13.5" thickBot="1" x14ac:dyDescent="0.25">
      <c r="A147" s="25"/>
      <c r="B147" s="26"/>
      <c r="C147" s="27"/>
      <c r="D147" s="27"/>
      <c r="E147" s="27"/>
    </row>
    <row r="148" spans="1:5" ht="15" customHeight="1" thickBot="1" x14ac:dyDescent="0.25">
      <c r="A148" s="237"/>
      <c r="B148" s="238"/>
      <c r="C148" s="49"/>
      <c r="D148" s="50"/>
      <c r="E148" s="47"/>
    </row>
    <row r="149" spans="1:5" ht="14.25" customHeight="1" thickBot="1" x14ac:dyDescent="0.25">
      <c r="A149" s="237"/>
      <c r="B149" s="238"/>
      <c r="C149" s="49"/>
      <c r="D149" s="50"/>
      <c r="E149" s="47"/>
    </row>
  </sheetData>
  <sheetProtection formatCells="0"/>
  <mergeCells count="4">
    <mergeCell ref="A7:E7"/>
    <mergeCell ref="A90:E90"/>
    <mergeCell ref="B2:D2"/>
    <mergeCell ref="B3:D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8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49"/>
  <sheetViews>
    <sheetView view="pageLayout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248" customWidth="1"/>
    <col min="2" max="2" width="64.6640625" style="249" customWidth="1"/>
    <col min="3" max="5" width="17" style="250" customWidth="1"/>
    <col min="6" max="16384" width="9.33203125" style="22"/>
  </cols>
  <sheetData>
    <row r="1" spans="1:5" s="228" customFormat="1" ht="16.5" customHeight="1" thickBot="1" x14ac:dyDescent="0.25">
      <c r="A1" s="227"/>
      <c r="B1" s="229"/>
      <c r="C1" s="270"/>
      <c r="D1" s="239"/>
      <c r="E1" s="276" t="e">
        <f>+CONCATENATE("5.2. melléklet a ……/",LEFT(#REF!,4)+2,". (……) önkormányzati rendelethez")</f>
        <v>#REF!</v>
      </c>
    </row>
    <row r="2" spans="1:5" s="271" customFormat="1" ht="15.75" customHeight="1" x14ac:dyDescent="0.2">
      <c r="A2" s="251" t="s">
        <v>359</v>
      </c>
      <c r="B2" s="334" t="s">
        <v>30</v>
      </c>
      <c r="C2" s="335"/>
      <c r="D2" s="336"/>
      <c r="E2" s="244" t="s">
        <v>349</v>
      </c>
    </row>
    <row r="3" spans="1:5" s="271" customFormat="1" ht="24.75" thickBot="1" x14ac:dyDescent="0.25">
      <c r="A3" s="269" t="s">
        <v>272</v>
      </c>
      <c r="B3" s="337" t="s">
        <v>283</v>
      </c>
      <c r="C3" s="338"/>
      <c r="D3" s="339"/>
      <c r="E3" s="223" t="s">
        <v>355</v>
      </c>
    </row>
    <row r="4" spans="1:5" s="272" customFormat="1" ht="15.95" customHeight="1" thickBot="1" x14ac:dyDescent="0.3">
      <c r="A4" s="230"/>
      <c r="B4" s="230"/>
      <c r="C4" s="231"/>
      <c r="D4" s="231"/>
      <c r="E4" s="231" t="s">
        <v>426</v>
      </c>
    </row>
    <row r="5" spans="1:5" ht="24.75" thickBot="1" x14ac:dyDescent="0.25">
      <c r="A5" s="74" t="s">
        <v>28</v>
      </c>
      <c r="B5" s="75" t="s">
        <v>350</v>
      </c>
      <c r="C5" s="36" t="s">
        <v>55</v>
      </c>
      <c r="D5" s="36" t="s">
        <v>56</v>
      </c>
      <c r="E5" s="232" t="s">
        <v>57</v>
      </c>
    </row>
    <row r="6" spans="1:5" s="273" customFormat="1" ht="12.95" customHeight="1" thickBot="1" x14ac:dyDescent="0.25">
      <c r="A6" s="225" t="s">
        <v>179</v>
      </c>
      <c r="B6" s="226" t="s">
        <v>180</v>
      </c>
      <c r="C6" s="226" t="s">
        <v>181</v>
      </c>
      <c r="D6" s="48" t="s">
        <v>182</v>
      </c>
      <c r="E6" s="46" t="s">
        <v>183</v>
      </c>
    </row>
    <row r="7" spans="1:5" s="273" customFormat="1" ht="15.95" customHeight="1" thickBot="1" x14ac:dyDescent="0.25">
      <c r="A7" s="331" t="s">
        <v>351</v>
      </c>
      <c r="B7" s="332"/>
      <c r="C7" s="332"/>
      <c r="D7" s="332"/>
      <c r="E7" s="333"/>
    </row>
    <row r="8" spans="1:5" s="273" customFormat="1" ht="12" customHeight="1" thickBot="1" x14ac:dyDescent="0.25">
      <c r="A8" s="105" t="s">
        <v>316</v>
      </c>
      <c r="B8" s="101" t="s">
        <v>63</v>
      </c>
      <c r="C8" s="132">
        <f>SUM(C9:C13)</f>
        <v>50037214</v>
      </c>
      <c r="D8" s="132">
        <f>SUM(D9:D14)</f>
        <v>65430040</v>
      </c>
      <c r="E8" s="132">
        <f>SUM(E9:E14)</f>
        <v>65430040</v>
      </c>
    </row>
    <row r="9" spans="1:5" s="247" customFormat="1" ht="12" customHeight="1" x14ac:dyDescent="0.2">
      <c r="A9" s="257" t="s">
        <v>378</v>
      </c>
      <c r="B9" s="143" t="s">
        <v>64</v>
      </c>
      <c r="C9" s="134">
        <v>6972210</v>
      </c>
      <c r="D9" s="134">
        <v>8737781</v>
      </c>
      <c r="E9" s="117">
        <v>8737781</v>
      </c>
    </row>
    <row r="10" spans="1:5" s="274" customFormat="1" ht="12" customHeight="1" x14ac:dyDescent="0.2">
      <c r="A10" s="258" t="s">
        <v>379</v>
      </c>
      <c r="B10" s="144" t="s">
        <v>65</v>
      </c>
      <c r="C10" s="133">
        <v>27997367</v>
      </c>
      <c r="D10" s="133">
        <v>28371567</v>
      </c>
      <c r="E10" s="116">
        <v>28371567</v>
      </c>
    </row>
    <row r="11" spans="1:5" s="274" customFormat="1" ht="12" customHeight="1" x14ac:dyDescent="0.2">
      <c r="A11" s="258" t="s">
        <v>380</v>
      </c>
      <c r="B11" s="144" t="s">
        <v>66</v>
      </c>
      <c r="C11" s="133">
        <v>13867637</v>
      </c>
      <c r="D11" s="133">
        <v>13900699</v>
      </c>
      <c r="E11" s="116">
        <v>13900699</v>
      </c>
    </row>
    <row r="12" spans="1:5" s="274" customFormat="1" ht="12" customHeight="1" x14ac:dyDescent="0.2">
      <c r="A12" s="258" t="s">
        <v>381</v>
      </c>
      <c r="B12" s="144" t="s">
        <v>67</v>
      </c>
      <c r="C12" s="133">
        <v>1200000</v>
      </c>
      <c r="D12" s="133">
        <v>1200000</v>
      </c>
      <c r="E12" s="116">
        <v>1200000</v>
      </c>
    </row>
    <row r="13" spans="1:5" s="274" customFormat="1" ht="12" customHeight="1" x14ac:dyDescent="0.2">
      <c r="A13" s="258" t="s">
        <v>399</v>
      </c>
      <c r="B13" s="144" t="s">
        <v>416</v>
      </c>
      <c r="C13" s="133"/>
      <c r="D13" s="133">
        <v>11459145</v>
      </c>
      <c r="E13" s="116">
        <v>11459145</v>
      </c>
    </row>
    <row r="14" spans="1:5" s="274" customFormat="1" ht="12" customHeight="1" thickBot="1" x14ac:dyDescent="0.25">
      <c r="A14" s="266" t="s">
        <v>427</v>
      </c>
      <c r="B14" s="289" t="s">
        <v>422</v>
      </c>
      <c r="C14" s="290"/>
      <c r="D14" s="288">
        <v>1760848</v>
      </c>
      <c r="E14" s="287">
        <v>1760848</v>
      </c>
    </row>
    <row r="15" spans="1:5" s="247" customFormat="1" ht="12" customHeight="1" thickBot="1" x14ac:dyDescent="0.25">
      <c r="A15" s="105" t="s">
        <v>317</v>
      </c>
      <c r="B15" s="122" t="s">
        <v>70</v>
      </c>
      <c r="C15" s="132">
        <f>SUM(C16:C20)</f>
        <v>8949786</v>
      </c>
      <c r="D15" s="132">
        <f>SUM(D16:D20)</f>
        <v>11496600</v>
      </c>
      <c r="E15" s="115">
        <f>SUM(E16:E20)</f>
        <v>11496362</v>
      </c>
    </row>
    <row r="16" spans="1:5" s="247" customFormat="1" ht="12" customHeight="1" x14ac:dyDescent="0.2">
      <c r="A16" s="257" t="s">
        <v>384</v>
      </c>
      <c r="B16" s="143" t="s">
        <v>71</v>
      </c>
      <c r="C16" s="134"/>
      <c r="D16" s="134"/>
      <c r="E16" s="117"/>
    </row>
    <row r="17" spans="1:5" s="247" customFormat="1" ht="12" customHeight="1" x14ac:dyDescent="0.2">
      <c r="A17" s="258" t="s">
        <v>385</v>
      </c>
      <c r="B17" s="144" t="s">
        <v>72</v>
      </c>
      <c r="C17" s="133"/>
      <c r="D17" s="133"/>
      <c r="E17" s="116"/>
    </row>
    <row r="18" spans="1:5" s="247" customFormat="1" ht="12" customHeight="1" x14ac:dyDescent="0.2">
      <c r="A18" s="258" t="s">
        <v>386</v>
      </c>
      <c r="B18" s="144" t="s">
        <v>73</v>
      </c>
      <c r="C18" s="133"/>
      <c r="D18" s="133"/>
      <c r="E18" s="116"/>
    </row>
    <row r="19" spans="1:5" s="247" customFormat="1" ht="12" customHeight="1" x14ac:dyDescent="0.2">
      <c r="A19" s="258" t="s">
        <v>387</v>
      </c>
      <c r="B19" s="144" t="s">
        <v>74</v>
      </c>
      <c r="C19" s="133"/>
      <c r="D19" s="133"/>
      <c r="E19" s="116"/>
    </row>
    <row r="20" spans="1:5" s="247" customFormat="1" ht="12" customHeight="1" x14ac:dyDescent="0.2">
      <c r="A20" s="258" t="s">
        <v>388</v>
      </c>
      <c r="B20" s="144" t="s">
        <v>75</v>
      </c>
      <c r="C20" s="133">
        <v>8949786</v>
      </c>
      <c r="D20" s="133">
        <v>11496600</v>
      </c>
      <c r="E20" s="116">
        <v>11496362</v>
      </c>
    </row>
    <row r="21" spans="1:5" s="274" customFormat="1" ht="12" customHeight="1" thickBot="1" x14ac:dyDescent="0.25">
      <c r="A21" s="259" t="s">
        <v>394</v>
      </c>
      <c r="B21" s="145" t="s">
        <v>76</v>
      </c>
      <c r="C21" s="135"/>
      <c r="D21" s="135"/>
      <c r="E21" s="118"/>
    </row>
    <row r="22" spans="1:5" s="274" customFormat="1" ht="12" customHeight="1" thickBot="1" x14ac:dyDescent="0.25">
      <c r="A22" s="105" t="s">
        <v>318</v>
      </c>
      <c r="B22" s="101" t="s">
        <v>77</v>
      </c>
      <c r="C22" s="132">
        <f>SUM(C23:C27)</f>
        <v>0</v>
      </c>
      <c r="D22" s="132">
        <f>SUM(D23:D27)</f>
        <v>13012000</v>
      </c>
      <c r="E22" s="115">
        <f>SUM(E23:E27)</f>
        <v>12712000</v>
      </c>
    </row>
    <row r="23" spans="1:5" s="274" customFormat="1" ht="12" customHeight="1" x14ac:dyDescent="0.2">
      <c r="A23" s="257" t="s">
        <v>367</v>
      </c>
      <c r="B23" s="143" t="s">
        <v>78</v>
      </c>
      <c r="C23" s="134"/>
      <c r="D23" s="134">
        <v>12712000</v>
      </c>
      <c r="E23" s="117">
        <v>12712000</v>
      </c>
    </row>
    <row r="24" spans="1:5" s="247" customFormat="1" ht="12" customHeight="1" x14ac:dyDescent="0.2">
      <c r="A24" s="258" t="s">
        <v>368</v>
      </c>
      <c r="B24" s="144" t="s">
        <v>79</v>
      </c>
      <c r="C24" s="133"/>
      <c r="D24" s="133"/>
      <c r="E24" s="116"/>
    </row>
    <row r="25" spans="1:5" s="274" customFormat="1" ht="12" customHeight="1" x14ac:dyDescent="0.2">
      <c r="A25" s="258" t="s">
        <v>369</v>
      </c>
      <c r="B25" s="144" t="s">
        <v>80</v>
      </c>
      <c r="C25" s="133"/>
      <c r="D25" s="133"/>
      <c r="E25" s="116"/>
    </row>
    <row r="26" spans="1:5" s="274" customFormat="1" ht="12" customHeight="1" x14ac:dyDescent="0.2">
      <c r="A26" s="258" t="s">
        <v>370</v>
      </c>
      <c r="B26" s="144" t="s">
        <v>81</v>
      </c>
      <c r="C26" s="133"/>
      <c r="D26" s="133"/>
      <c r="E26" s="116"/>
    </row>
    <row r="27" spans="1:5" s="274" customFormat="1" ht="12" customHeight="1" x14ac:dyDescent="0.2">
      <c r="A27" s="258" t="s">
        <v>3</v>
      </c>
      <c r="B27" s="144" t="s">
        <v>82</v>
      </c>
      <c r="C27" s="133"/>
      <c r="D27" s="133">
        <v>300000</v>
      </c>
      <c r="E27" s="116"/>
    </row>
    <row r="28" spans="1:5" s="274" customFormat="1" ht="12" customHeight="1" thickBot="1" x14ac:dyDescent="0.25">
      <c r="A28" s="259" t="s">
        <v>4</v>
      </c>
      <c r="B28" s="145" t="s">
        <v>83</v>
      </c>
      <c r="C28" s="135"/>
      <c r="D28" s="135"/>
      <c r="E28" s="118"/>
    </row>
    <row r="29" spans="1:5" s="274" customFormat="1" ht="12" customHeight="1" thickBot="1" x14ac:dyDescent="0.25">
      <c r="A29" s="105" t="s">
        <v>5</v>
      </c>
      <c r="B29" s="101" t="s">
        <v>84</v>
      </c>
      <c r="C29" s="138">
        <f>SUM(C30,C33,C34,C35)</f>
        <v>32350000</v>
      </c>
      <c r="D29" s="138">
        <f t="shared" ref="D29:E29" si="0">SUM(D30,D33,D34,D35)</f>
        <v>43725000</v>
      </c>
      <c r="E29" s="138">
        <f t="shared" si="0"/>
        <v>43649562</v>
      </c>
    </row>
    <row r="30" spans="1:5" s="274" customFormat="1" ht="12" customHeight="1" x14ac:dyDescent="0.2">
      <c r="A30" s="257" t="s">
        <v>85</v>
      </c>
      <c r="B30" s="143" t="s">
        <v>86</v>
      </c>
      <c r="C30" s="153">
        <f>+C31+C32</f>
        <v>30100000</v>
      </c>
      <c r="D30" s="153">
        <f>+D31+D32</f>
        <v>41370000</v>
      </c>
      <c r="E30" s="152">
        <f>+E31+E32</f>
        <v>41364789</v>
      </c>
    </row>
    <row r="31" spans="1:5" s="274" customFormat="1" ht="12" customHeight="1" x14ac:dyDescent="0.2">
      <c r="A31" s="258" t="s">
        <v>87</v>
      </c>
      <c r="B31" s="144" t="s">
        <v>88</v>
      </c>
      <c r="C31" s="133">
        <v>6100000</v>
      </c>
      <c r="D31" s="133">
        <v>6810000</v>
      </c>
      <c r="E31" s="116">
        <v>6808278</v>
      </c>
    </row>
    <row r="32" spans="1:5" s="274" customFormat="1" ht="12" customHeight="1" x14ac:dyDescent="0.2">
      <c r="A32" s="258" t="s">
        <v>89</v>
      </c>
      <c r="B32" s="144" t="s">
        <v>90</v>
      </c>
      <c r="C32" s="133">
        <v>24000000</v>
      </c>
      <c r="D32" s="133">
        <v>34560000</v>
      </c>
      <c r="E32" s="116">
        <v>34556511</v>
      </c>
    </row>
    <row r="33" spans="1:5" s="274" customFormat="1" ht="12" customHeight="1" x14ac:dyDescent="0.2">
      <c r="A33" s="258" t="s">
        <v>91</v>
      </c>
      <c r="B33" s="144" t="s">
        <v>92</v>
      </c>
      <c r="C33" s="133">
        <v>2100000</v>
      </c>
      <c r="D33" s="133">
        <v>2205000</v>
      </c>
      <c r="E33" s="116">
        <v>2204778</v>
      </c>
    </row>
    <row r="34" spans="1:5" s="274" customFormat="1" ht="12" customHeight="1" x14ac:dyDescent="0.2">
      <c r="A34" s="258" t="s">
        <v>93</v>
      </c>
      <c r="B34" s="144" t="s">
        <v>94</v>
      </c>
      <c r="C34" s="133">
        <v>150000</v>
      </c>
      <c r="D34" s="133"/>
      <c r="E34" s="116"/>
    </row>
    <row r="35" spans="1:5" s="274" customFormat="1" ht="12" customHeight="1" thickBot="1" x14ac:dyDescent="0.25">
      <c r="A35" s="259" t="s">
        <v>95</v>
      </c>
      <c r="B35" s="145" t="s">
        <v>96</v>
      </c>
      <c r="C35" s="135"/>
      <c r="D35" s="135">
        <v>150000</v>
      </c>
      <c r="E35" s="118">
        <v>79995</v>
      </c>
    </row>
    <row r="36" spans="1:5" s="274" customFormat="1" ht="12" customHeight="1" thickBot="1" x14ac:dyDescent="0.25">
      <c r="A36" s="105" t="s">
        <v>320</v>
      </c>
      <c r="B36" s="101" t="s">
        <v>97</v>
      </c>
      <c r="C36" s="132">
        <f>SUM(C37:C46)</f>
        <v>7197000</v>
      </c>
      <c r="D36" s="132">
        <f>SUM(D37:D46)</f>
        <v>8952215</v>
      </c>
      <c r="E36" s="115">
        <f>SUM(E37:E46)</f>
        <v>8978782</v>
      </c>
    </row>
    <row r="37" spans="1:5" s="274" customFormat="1" ht="12" customHeight="1" x14ac:dyDescent="0.2">
      <c r="A37" s="257" t="s">
        <v>371</v>
      </c>
      <c r="B37" s="143" t="s">
        <v>98</v>
      </c>
      <c r="C37" s="134"/>
      <c r="D37" s="134"/>
      <c r="E37" s="117"/>
    </row>
    <row r="38" spans="1:5" s="274" customFormat="1" ht="12" customHeight="1" x14ac:dyDescent="0.2">
      <c r="A38" s="258" t="s">
        <v>372</v>
      </c>
      <c r="B38" s="144" t="s">
        <v>99</v>
      </c>
      <c r="C38" s="133">
        <v>2477000</v>
      </c>
      <c r="D38" s="133">
        <v>2620000</v>
      </c>
      <c r="E38" s="116">
        <v>2619339</v>
      </c>
    </row>
    <row r="39" spans="1:5" s="274" customFormat="1" ht="12" customHeight="1" x14ac:dyDescent="0.2">
      <c r="A39" s="258" t="s">
        <v>373</v>
      </c>
      <c r="B39" s="144" t="s">
        <v>100</v>
      </c>
      <c r="C39" s="133"/>
      <c r="D39" s="133"/>
      <c r="E39" s="116"/>
    </row>
    <row r="40" spans="1:5" s="274" customFormat="1" ht="12" customHeight="1" x14ac:dyDescent="0.2">
      <c r="A40" s="258" t="s">
        <v>7</v>
      </c>
      <c r="B40" s="144" t="s">
        <v>101</v>
      </c>
      <c r="C40" s="133">
        <v>2000000</v>
      </c>
      <c r="D40" s="133">
        <v>2870000</v>
      </c>
      <c r="E40" s="116">
        <v>2898888</v>
      </c>
    </row>
    <row r="41" spans="1:5" s="274" customFormat="1" ht="12" customHeight="1" x14ac:dyDescent="0.2">
      <c r="A41" s="258" t="s">
        <v>8</v>
      </c>
      <c r="B41" s="144" t="s">
        <v>102</v>
      </c>
      <c r="C41" s="133">
        <v>715000</v>
      </c>
      <c r="D41" s="133">
        <v>920000</v>
      </c>
      <c r="E41" s="116">
        <v>916973</v>
      </c>
    </row>
    <row r="42" spans="1:5" s="274" customFormat="1" ht="12" customHeight="1" x14ac:dyDescent="0.2">
      <c r="A42" s="258" t="s">
        <v>9</v>
      </c>
      <c r="B42" s="144" t="s">
        <v>103</v>
      </c>
      <c r="C42" s="133">
        <v>2005000</v>
      </c>
      <c r="D42" s="133">
        <v>2380000</v>
      </c>
      <c r="E42" s="116">
        <v>2378117</v>
      </c>
    </row>
    <row r="43" spans="1:5" s="274" customFormat="1" ht="12" customHeight="1" x14ac:dyDescent="0.2">
      <c r="A43" s="258" t="s">
        <v>10</v>
      </c>
      <c r="B43" s="144" t="s">
        <v>104</v>
      </c>
      <c r="C43" s="133"/>
      <c r="D43" s="133"/>
      <c r="E43" s="116"/>
    </row>
    <row r="44" spans="1:5" s="274" customFormat="1" ht="12" customHeight="1" x14ac:dyDescent="0.2">
      <c r="A44" s="258" t="s">
        <v>11</v>
      </c>
      <c r="B44" s="144" t="s">
        <v>105</v>
      </c>
      <c r="C44" s="133"/>
      <c r="D44" s="133"/>
      <c r="E44" s="116">
        <v>3250</v>
      </c>
    </row>
    <row r="45" spans="1:5" s="274" customFormat="1" ht="12" customHeight="1" x14ac:dyDescent="0.2">
      <c r="A45" s="258" t="s">
        <v>106</v>
      </c>
      <c r="B45" s="144" t="s">
        <v>107</v>
      </c>
      <c r="C45" s="136"/>
      <c r="D45" s="136"/>
      <c r="E45" s="119"/>
    </row>
    <row r="46" spans="1:5" s="247" customFormat="1" ht="12" customHeight="1" thickBot="1" x14ac:dyDescent="0.25">
      <c r="A46" s="259" t="s">
        <v>108</v>
      </c>
      <c r="B46" s="145" t="s">
        <v>109</v>
      </c>
      <c r="C46" s="137"/>
      <c r="D46" s="137">
        <v>162215</v>
      </c>
      <c r="E46" s="120">
        <v>162215</v>
      </c>
    </row>
    <row r="47" spans="1:5" s="274" customFormat="1" ht="12" customHeight="1" thickBot="1" x14ac:dyDescent="0.25">
      <c r="A47" s="105" t="s">
        <v>321</v>
      </c>
      <c r="B47" s="101" t="s">
        <v>110</v>
      </c>
      <c r="C47" s="132">
        <f>SUM(C48:C52)</f>
        <v>4725000</v>
      </c>
      <c r="D47" s="132">
        <f>SUM(D48:D52)</f>
        <v>4725000</v>
      </c>
      <c r="E47" s="115">
        <f>SUM(E48:E52)</f>
        <v>4784410</v>
      </c>
    </row>
    <row r="48" spans="1:5" s="274" customFormat="1" ht="12" customHeight="1" x14ac:dyDescent="0.2">
      <c r="A48" s="257" t="s">
        <v>374</v>
      </c>
      <c r="B48" s="143" t="s">
        <v>111</v>
      </c>
      <c r="C48" s="155"/>
      <c r="D48" s="155"/>
      <c r="E48" s="121"/>
    </row>
    <row r="49" spans="1:5" s="274" customFormat="1" ht="12" customHeight="1" x14ac:dyDescent="0.2">
      <c r="A49" s="258" t="s">
        <v>375</v>
      </c>
      <c r="B49" s="144" t="s">
        <v>112</v>
      </c>
      <c r="C49" s="136">
        <v>4725000</v>
      </c>
      <c r="D49" s="136">
        <v>4725000</v>
      </c>
      <c r="E49" s="119">
        <v>4784410</v>
      </c>
    </row>
    <row r="50" spans="1:5" s="274" customFormat="1" ht="12" customHeight="1" x14ac:dyDescent="0.2">
      <c r="A50" s="258" t="s">
        <v>113</v>
      </c>
      <c r="B50" s="144" t="s">
        <v>114</v>
      </c>
      <c r="C50" s="136"/>
      <c r="D50" s="136"/>
      <c r="E50" s="119"/>
    </row>
    <row r="51" spans="1:5" s="274" customFormat="1" ht="12" customHeight="1" x14ac:dyDescent="0.2">
      <c r="A51" s="258" t="s">
        <v>115</v>
      </c>
      <c r="B51" s="144" t="s">
        <v>116</v>
      </c>
      <c r="C51" s="136"/>
      <c r="D51" s="136"/>
      <c r="E51" s="119"/>
    </row>
    <row r="52" spans="1:5" s="274" customFormat="1" ht="12" customHeight="1" thickBot="1" x14ac:dyDescent="0.25">
      <c r="A52" s="259" t="s">
        <v>117</v>
      </c>
      <c r="B52" s="145" t="s">
        <v>118</v>
      </c>
      <c r="C52" s="137"/>
      <c r="D52" s="137"/>
      <c r="E52" s="120"/>
    </row>
    <row r="53" spans="1:5" s="274" customFormat="1" ht="12" customHeight="1" thickBot="1" x14ac:dyDescent="0.25">
      <c r="A53" s="105" t="s">
        <v>12</v>
      </c>
      <c r="B53" s="101" t="s">
        <v>119</v>
      </c>
      <c r="C53" s="132">
        <f>SUM(C54:C56)</f>
        <v>0</v>
      </c>
      <c r="D53" s="132">
        <f>SUM(D54:D56)</f>
        <v>423363</v>
      </c>
      <c r="E53" s="115">
        <f>SUM(E54:E56)</f>
        <v>421418</v>
      </c>
    </row>
    <row r="54" spans="1:5" s="247" customFormat="1" ht="12" customHeight="1" x14ac:dyDescent="0.2">
      <c r="A54" s="257" t="s">
        <v>376</v>
      </c>
      <c r="B54" s="143" t="s">
        <v>120</v>
      </c>
      <c r="C54" s="134"/>
      <c r="D54" s="134"/>
      <c r="E54" s="117"/>
    </row>
    <row r="55" spans="1:5" s="247" customFormat="1" ht="12" customHeight="1" x14ac:dyDescent="0.2">
      <c r="A55" s="258" t="s">
        <v>377</v>
      </c>
      <c r="B55" s="144" t="s">
        <v>121</v>
      </c>
      <c r="C55" s="133"/>
      <c r="D55" s="133"/>
      <c r="E55" s="116"/>
    </row>
    <row r="56" spans="1:5" s="247" customFormat="1" ht="12" customHeight="1" x14ac:dyDescent="0.2">
      <c r="A56" s="258" t="s">
        <v>122</v>
      </c>
      <c r="B56" s="144" t="s">
        <v>123</v>
      </c>
      <c r="C56" s="133"/>
      <c r="D56" s="133">
        <v>423363</v>
      </c>
      <c r="E56" s="116">
        <v>421418</v>
      </c>
    </row>
    <row r="57" spans="1:5" s="247" customFormat="1" ht="12" customHeight="1" thickBot="1" x14ac:dyDescent="0.25">
      <c r="A57" s="259" t="s">
        <v>124</v>
      </c>
      <c r="B57" s="145" t="s">
        <v>125</v>
      </c>
      <c r="C57" s="135"/>
      <c r="D57" s="135"/>
      <c r="E57" s="118"/>
    </row>
    <row r="58" spans="1:5" s="274" customFormat="1" ht="12" customHeight="1" thickBot="1" x14ac:dyDescent="0.25">
      <c r="A58" s="105" t="s">
        <v>323</v>
      </c>
      <c r="B58" s="122" t="s">
        <v>126</v>
      </c>
      <c r="C58" s="132">
        <f>SUM(C59:C61)</f>
        <v>0</v>
      </c>
      <c r="D58" s="132">
        <f>SUM(D59:D61)</f>
        <v>4423055</v>
      </c>
      <c r="E58" s="115">
        <f>SUM(E59:E61)</f>
        <v>4423055</v>
      </c>
    </row>
    <row r="59" spans="1:5" s="274" customFormat="1" ht="12" customHeight="1" x14ac:dyDescent="0.2">
      <c r="A59" s="257" t="s">
        <v>13</v>
      </c>
      <c r="B59" s="143" t="s">
        <v>127</v>
      </c>
      <c r="C59" s="136"/>
      <c r="D59" s="136"/>
      <c r="E59" s="119"/>
    </row>
    <row r="60" spans="1:5" s="274" customFormat="1" ht="12" customHeight="1" x14ac:dyDescent="0.2">
      <c r="A60" s="258" t="s">
        <v>14</v>
      </c>
      <c r="B60" s="144" t="s">
        <v>275</v>
      </c>
      <c r="C60" s="136"/>
      <c r="D60" s="136"/>
      <c r="E60" s="119"/>
    </row>
    <row r="61" spans="1:5" s="274" customFormat="1" ht="12" customHeight="1" x14ac:dyDescent="0.2">
      <c r="A61" s="258" t="s">
        <v>34</v>
      </c>
      <c r="B61" s="144" t="s">
        <v>129</v>
      </c>
      <c r="C61" s="136"/>
      <c r="D61" s="136">
        <v>4423055</v>
      </c>
      <c r="E61" s="119">
        <v>4423055</v>
      </c>
    </row>
    <row r="62" spans="1:5" s="274" customFormat="1" ht="12" customHeight="1" thickBot="1" x14ac:dyDescent="0.25">
      <c r="A62" s="259" t="s">
        <v>130</v>
      </c>
      <c r="B62" s="145" t="s">
        <v>131</v>
      </c>
      <c r="C62" s="136"/>
      <c r="D62" s="136"/>
      <c r="E62" s="119"/>
    </row>
    <row r="63" spans="1:5" s="274" customFormat="1" ht="12" customHeight="1" thickBot="1" x14ac:dyDescent="0.25">
      <c r="A63" s="105" t="s">
        <v>324</v>
      </c>
      <c r="B63" s="101" t="s">
        <v>132</v>
      </c>
      <c r="C63" s="138">
        <f>+C8+C15+C22+C29+C36+C47+C53+C58</f>
        <v>103259000</v>
      </c>
      <c r="D63" s="138">
        <f>+D8+D15+D22+D29+D36+D47+D53+D58</f>
        <v>152187273</v>
      </c>
      <c r="E63" s="151">
        <f>+E8+E15+E22+E29+E36+E47+E53+E58</f>
        <v>151895629</v>
      </c>
    </row>
    <row r="64" spans="1:5" s="274" customFormat="1" ht="12" customHeight="1" thickBot="1" x14ac:dyDescent="0.2">
      <c r="A64" s="260" t="s">
        <v>273</v>
      </c>
      <c r="B64" s="122" t="s">
        <v>134</v>
      </c>
      <c r="C64" s="132">
        <f>SUM(C65:C67)</f>
        <v>0</v>
      </c>
      <c r="D64" s="132">
        <f>SUM(D65:D67)</f>
        <v>0</v>
      </c>
      <c r="E64" s="115">
        <f>SUM(E65:E67)</f>
        <v>0</v>
      </c>
    </row>
    <row r="65" spans="1:5" s="274" customFormat="1" ht="12" customHeight="1" x14ac:dyDescent="0.2">
      <c r="A65" s="257" t="s">
        <v>135</v>
      </c>
      <c r="B65" s="143" t="s">
        <v>136</v>
      </c>
      <c r="C65" s="136"/>
      <c r="D65" s="136"/>
      <c r="E65" s="119"/>
    </row>
    <row r="66" spans="1:5" s="274" customFormat="1" ht="12" customHeight="1" x14ac:dyDescent="0.2">
      <c r="A66" s="258" t="s">
        <v>137</v>
      </c>
      <c r="B66" s="144" t="s">
        <v>138</v>
      </c>
      <c r="C66" s="136"/>
      <c r="D66" s="136"/>
      <c r="E66" s="119"/>
    </row>
    <row r="67" spans="1:5" s="274" customFormat="1" ht="12" customHeight="1" thickBot="1" x14ac:dyDescent="0.25">
      <c r="A67" s="259" t="s">
        <v>139</v>
      </c>
      <c r="B67" s="253" t="s">
        <v>140</v>
      </c>
      <c r="C67" s="136"/>
      <c r="D67" s="136"/>
      <c r="E67" s="119"/>
    </row>
    <row r="68" spans="1:5" s="274" customFormat="1" ht="12" customHeight="1" thickBot="1" x14ac:dyDescent="0.2">
      <c r="A68" s="260" t="s">
        <v>141</v>
      </c>
      <c r="B68" s="122" t="s">
        <v>142</v>
      </c>
      <c r="C68" s="132">
        <f>SUM(C69:C72)</f>
        <v>0</v>
      </c>
      <c r="D68" s="132">
        <f>SUM(D69:D72)</f>
        <v>0</v>
      </c>
      <c r="E68" s="115">
        <f>SUM(E69:E72)</f>
        <v>0</v>
      </c>
    </row>
    <row r="69" spans="1:5" s="274" customFormat="1" ht="12" customHeight="1" x14ac:dyDescent="0.2">
      <c r="A69" s="257" t="s">
        <v>400</v>
      </c>
      <c r="B69" s="143" t="s">
        <v>143</v>
      </c>
      <c r="C69" s="136"/>
      <c r="D69" s="136"/>
      <c r="E69" s="119"/>
    </row>
    <row r="70" spans="1:5" s="274" customFormat="1" ht="12" customHeight="1" x14ac:dyDescent="0.2">
      <c r="A70" s="258" t="s">
        <v>401</v>
      </c>
      <c r="B70" s="144" t="s">
        <v>144</v>
      </c>
      <c r="C70" s="136"/>
      <c r="D70" s="136"/>
      <c r="E70" s="119"/>
    </row>
    <row r="71" spans="1:5" s="274" customFormat="1" ht="12" customHeight="1" x14ac:dyDescent="0.2">
      <c r="A71" s="258" t="s">
        <v>145</v>
      </c>
      <c r="B71" s="144" t="s">
        <v>146</v>
      </c>
      <c r="C71" s="136"/>
      <c r="D71" s="136"/>
      <c r="E71" s="119"/>
    </row>
    <row r="72" spans="1:5" s="274" customFormat="1" ht="12" customHeight="1" thickBot="1" x14ac:dyDescent="0.25">
      <c r="A72" s="259" t="s">
        <v>147</v>
      </c>
      <c r="B72" s="145" t="s">
        <v>148</v>
      </c>
      <c r="C72" s="136"/>
      <c r="D72" s="136"/>
      <c r="E72" s="119"/>
    </row>
    <row r="73" spans="1:5" s="274" customFormat="1" ht="12" customHeight="1" thickBot="1" x14ac:dyDescent="0.2">
      <c r="A73" s="260" t="s">
        <v>149</v>
      </c>
      <c r="B73" s="122" t="s">
        <v>150</v>
      </c>
      <c r="C73" s="132">
        <f>+C74+C75</f>
        <v>8715000</v>
      </c>
      <c r="D73" s="132">
        <f>+D74+D75</f>
        <v>10297000</v>
      </c>
      <c r="E73" s="115">
        <f>+E74+E75</f>
        <v>10297000</v>
      </c>
    </row>
    <row r="74" spans="1:5" s="274" customFormat="1" ht="12" customHeight="1" x14ac:dyDescent="0.2">
      <c r="A74" s="257" t="s">
        <v>151</v>
      </c>
      <c r="B74" s="143" t="s">
        <v>152</v>
      </c>
      <c r="C74" s="136">
        <v>8715000</v>
      </c>
      <c r="D74" s="136">
        <v>10297000</v>
      </c>
      <c r="E74" s="119">
        <v>10297000</v>
      </c>
    </row>
    <row r="75" spans="1:5" s="274" customFormat="1" ht="12" customHeight="1" thickBot="1" x14ac:dyDescent="0.25">
      <c r="A75" s="259" t="s">
        <v>153</v>
      </c>
      <c r="B75" s="145" t="s">
        <v>154</v>
      </c>
      <c r="C75" s="136"/>
      <c r="D75" s="136"/>
      <c r="E75" s="119"/>
    </row>
    <row r="76" spans="1:5" s="274" customFormat="1" ht="12" customHeight="1" thickBot="1" x14ac:dyDescent="0.2">
      <c r="A76" s="260" t="s">
        <v>155</v>
      </c>
      <c r="B76" s="122" t="s">
        <v>156</v>
      </c>
      <c r="C76" s="132">
        <f>+C77+C78+C79</f>
        <v>0</v>
      </c>
      <c r="D76" s="132">
        <f>+D77+D78+D79</f>
        <v>4177029</v>
      </c>
      <c r="E76" s="115">
        <f>+E77+E78+E79</f>
        <v>4177029</v>
      </c>
    </row>
    <row r="77" spans="1:5" s="274" customFormat="1" ht="12" customHeight="1" x14ac:dyDescent="0.2">
      <c r="A77" s="257" t="s">
        <v>157</v>
      </c>
      <c r="B77" s="143" t="s">
        <v>158</v>
      </c>
      <c r="C77" s="136"/>
      <c r="D77" s="136">
        <v>4177029</v>
      </c>
      <c r="E77" s="119">
        <v>4177029</v>
      </c>
    </row>
    <row r="78" spans="1:5" s="274" customFormat="1" ht="12" customHeight="1" x14ac:dyDescent="0.2">
      <c r="A78" s="258" t="s">
        <v>159</v>
      </c>
      <c r="B78" s="144" t="s">
        <v>160</v>
      </c>
      <c r="C78" s="136"/>
      <c r="D78" s="136"/>
      <c r="E78" s="119"/>
    </row>
    <row r="79" spans="1:5" s="274" customFormat="1" ht="12" customHeight="1" thickBot="1" x14ac:dyDescent="0.25">
      <c r="A79" s="259" t="s">
        <v>161</v>
      </c>
      <c r="B79" s="145" t="s">
        <v>162</v>
      </c>
      <c r="C79" s="136"/>
      <c r="D79" s="136"/>
      <c r="E79" s="119"/>
    </row>
    <row r="80" spans="1:5" s="274" customFormat="1" ht="12" customHeight="1" thickBot="1" x14ac:dyDescent="0.2">
      <c r="A80" s="260" t="s">
        <v>163</v>
      </c>
      <c r="B80" s="122" t="s">
        <v>164</v>
      </c>
      <c r="C80" s="132">
        <f>SUM(C81:C84)</f>
        <v>0</v>
      </c>
      <c r="D80" s="132">
        <f>SUM(D81:D84)</f>
        <v>0</v>
      </c>
      <c r="E80" s="115">
        <f>SUM(E81:E84)</f>
        <v>0</v>
      </c>
    </row>
    <row r="81" spans="1:5" s="274" customFormat="1" ht="12" customHeight="1" x14ac:dyDescent="0.2">
      <c r="A81" s="261" t="s">
        <v>165</v>
      </c>
      <c r="B81" s="143" t="s">
        <v>166</v>
      </c>
      <c r="C81" s="136"/>
      <c r="D81" s="136"/>
      <c r="E81" s="119"/>
    </row>
    <row r="82" spans="1:5" s="274" customFormat="1" ht="12" customHeight="1" x14ac:dyDescent="0.2">
      <c r="A82" s="262" t="s">
        <v>167</v>
      </c>
      <c r="B82" s="144" t="s">
        <v>168</v>
      </c>
      <c r="C82" s="136"/>
      <c r="D82" s="136"/>
      <c r="E82" s="119"/>
    </row>
    <row r="83" spans="1:5" s="274" customFormat="1" ht="12" customHeight="1" x14ac:dyDescent="0.2">
      <c r="A83" s="262" t="s">
        <v>169</v>
      </c>
      <c r="B83" s="144" t="s">
        <v>170</v>
      </c>
      <c r="C83" s="136"/>
      <c r="D83" s="136"/>
      <c r="E83" s="119"/>
    </row>
    <row r="84" spans="1:5" s="274" customFormat="1" ht="12" customHeight="1" thickBot="1" x14ac:dyDescent="0.25">
      <c r="A84" s="263" t="s">
        <v>171</v>
      </c>
      <c r="B84" s="145" t="s">
        <v>172</v>
      </c>
      <c r="C84" s="136"/>
      <c r="D84" s="136"/>
      <c r="E84" s="119"/>
    </row>
    <row r="85" spans="1:5" s="274" customFormat="1" ht="12" customHeight="1" thickBot="1" x14ac:dyDescent="0.2">
      <c r="A85" s="260" t="s">
        <v>173</v>
      </c>
      <c r="B85" s="122" t="s">
        <v>174</v>
      </c>
      <c r="C85" s="159"/>
      <c r="D85" s="159"/>
      <c r="E85" s="160"/>
    </row>
    <row r="86" spans="1:5" s="274" customFormat="1" ht="12" customHeight="1" thickBot="1" x14ac:dyDescent="0.2">
      <c r="A86" s="260" t="s">
        <v>175</v>
      </c>
      <c r="B86" s="254" t="s">
        <v>176</v>
      </c>
      <c r="C86" s="138">
        <f>+C64+C68+C73+C76+C80+C85</f>
        <v>8715000</v>
      </c>
      <c r="D86" s="138">
        <f>+D64+D68+D73+D76+D80+D85</f>
        <v>14474029</v>
      </c>
      <c r="E86" s="151">
        <f>+E64+E68+E73+E76+E80+E85</f>
        <v>14474029</v>
      </c>
    </row>
    <row r="87" spans="1:5" s="274" customFormat="1" ht="12" customHeight="1" thickBot="1" x14ac:dyDescent="0.2">
      <c r="A87" s="264" t="s">
        <v>177</v>
      </c>
      <c r="B87" s="255" t="s">
        <v>274</v>
      </c>
      <c r="C87" s="138">
        <f>+C63+C86</f>
        <v>111974000</v>
      </c>
      <c r="D87" s="138">
        <f>+D63+D86</f>
        <v>166661302</v>
      </c>
      <c r="E87" s="151">
        <f>+E63+E86</f>
        <v>166369658</v>
      </c>
    </row>
    <row r="88" spans="1:5" s="274" customFormat="1" ht="15" customHeight="1" x14ac:dyDescent="0.2">
      <c r="A88" s="233"/>
      <c r="B88" s="234"/>
      <c r="C88" s="245"/>
      <c r="D88" s="245"/>
      <c r="E88" s="245"/>
    </row>
    <row r="89" spans="1:5" ht="13.5" thickBot="1" x14ac:dyDescent="0.25">
      <c r="A89" s="235"/>
      <c r="B89" s="236"/>
      <c r="C89" s="246"/>
      <c r="D89" s="246"/>
      <c r="E89" s="246"/>
    </row>
    <row r="90" spans="1:5" s="273" customFormat="1" ht="16.5" customHeight="1" thickBot="1" x14ac:dyDescent="0.25">
      <c r="A90" s="331" t="s">
        <v>352</v>
      </c>
      <c r="B90" s="332"/>
      <c r="C90" s="332"/>
      <c r="D90" s="332"/>
      <c r="E90" s="333"/>
    </row>
    <row r="91" spans="1:5" s="73" customFormat="1" ht="12" customHeight="1" thickBot="1" x14ac:dyDescent="0.25">
      <c r="A91" s="252" t="s">
        <v>316</v>
      </c>
      <c r="B91" s="104" t="s">
        <v>185</v>
      </c>
      <c r="C91" s="131">
        <f>SUM(C92:C96)</f>
        <v>100097000</v>
      </c>
      <c r="D91" s="131">
        <f>SUM(D92:D96)</f>
        <v>113723133</v>
      </c>
      <c r="E91" s="86">
        <f>SUM(E92:E96)</f>
        <v>107969051</v>
      </c>
    </row>
    <row r="92" spans="1:5" ht="12" customHeight="1" x14ac:dyDescent="0.2">
      <c r="A92" s="265" t="s">
        <v>378</v>
      </c>
      <c r="B92" s="90" t="s">
        <v>346</v>
      </c>
      <c r="C92" s="37">
        <v>18686000</v>
      </c>
      <c r="D92" s="37">
        <v>18189000</v>
      </c>
      <c r="E92" s="85">
        <v>17999382</v>
      </c>
    </row>
    <row r="93" spans="1:5" ht="12" customHeight="1" x14ac:dyDescent="0.2">
      <c r="A93" s="258" t="s">
        <v>379</v>
      </c>
      <c r="B93" s="88" t="s">
        <v>15</v>
      </c>
      <c r="C93" s="133">
        <v>4447000</v>
      </c>
      <c r="D93" s="133">
        <v>4093000</v>
      </c>
      <c r="E93" s="116">
        <v>4092419</v>
      </c>
    </row>
    <row r="94" spans="1:5" ht="12" customHeight="1" x14ac:dyDescent="0.2">
      <c r="A94" s="258" t="s">
        <v>380</v>
      </c>
      <c r="B94" s="88" t="s">
        <v>398</v>
      </c>
      <c r="C94" s="135">
        <v>29454000</v>
      </c>
      <c r="D94" s="135">
        <v>31009895</v>
      </c>
      <c r="E94" s="118">
        <v>27682323</v>
      </c>
    </row>
    <row r="95" spans="1:5" ht="12" customHeight="1" x14ac:dyDescent="0.2">
      <c r="A95" s="258" t="s">
        <v>381</v>
      </c>
      <c r="B95" s="91" t="s">
        <v>16</v>
      </c>
      <c r="C95" s="135">
        <v>2330000</v>
      </c>
      <c r="D95" s="135">
        <v>4320600</v>
      </c>
      <c r="E95" s="118">
        <v>4319800</v>
      </c>
    </row>
    <row r="96" spans="1:5" ht="12" customHeight="1" x14ac:dyDescent="0.2">
      <c r="A96" s="258" t="s">
        <v>389</v>
      </c>
      <c r="B96" s="99" t="s">
        <v>17</v>
      </c>
      <c r="C96" s="135">
        <f>SUM(C97:C106)</f>
        <v>45180000</v>
      </c>
      <c r="D96" s="135">
        <f>SUM(D97:D106)</f>
        <v>56110638</v>
      </c>
      <c r="E96" s="135">
        <f>SUM(E97:E106)</f>
        <v>53875127</v>
      </c>
    </row>
    <row r="97" spans="1:5" ht="12" customHeight="1" x14ac:dyDescent="0.2">
      <c r="A97" s="258" t="s">
        <v>382</v>
      </c>
      <c r="B97" s="88" t="s">
        <v>186</v>
      </c>
      <c r="C97" s="135"/>
      <c r="D97" s="135">
        <v>267523</v>
      </c>
      <c r="E97" s="118">
        <v>266501</v>
      </c>
    </row>
    <row r="98" spans="1:5" ht="12" customHeight="1" x14ac:dyDescent="0.2">
      <c r="A98" s="258" t="s">
        <v>383</v>
      </c>
      <c r="B98" s="111" t="s">
        <v>187</v>
      </c>
      <c r="C98" s="135"/>
      <c r="D98" s="135"/>
      <c r="E98" s="118"/>
    </row>
    <row r="99" spans="1:5" ht="12" customHeight="1" x14ac:dyDescent="0.2">
      <c r="A99" s="258" t="s">
        <v>390</v>
      </c>
      <c r="B99" s="112" t="s">
        <v>188</v>
      </c>
      <c r="C99" s="135"/>
      <c r="D99" s="135"/>
      <c r="E99" s="118"/>
    </row>
    <row r="100" spans="1:5" ht="12" customHeight="1" x14ac:dyDescent="0.2">
      <c r="A100" s="258" t="s">
        <v>391</v>
      </c>
      <c r="B100" s="112" t="s">
        <v>189</v>
      </c>
      <c r="C100" s="135"/>
      <c r="D100" s="135"/>
      <c r="E100" s="118"/>
    </row>
    <row r="101" spans="1:5" ht="12" customHeight="1" x14ac:dyDescent="0.2">
      <c r="A101" s="258" t="s">
        <v>392</v>
      </c>
      <c r="B101" s="111" t="s">
        <v>190</v>
      </c>
      <c r="C101" s="135">
        <v>44790000</v>
      </c>
      <c r="D101" s="135">
        <v>44862015</v>
      </c>
      <c r="E101" s="118">
        <v>42614280</v>
      </c>
    </row>
    <row r="102" spans="1:5" ht="12" customHeight="1" x14ac:dyDescent="0.2">
      <c r="A102" s="258" t="s">
        <v>393</v>
      </c>
      <c r="B102" s="111" t="s">
        <v>191</v>
      </c>
      <c r="C102" s="135"/>
      <c r="D102" s="135"/>
      <c r="E102" s="118"/>
    </row>
    <row r="103" spans="1:5" ht="12" customHeight="1" x14ac:dyDescent="0.2">
      <c r="A103" s="258" t="s">
        <v>395</v>
      </c>
      <c r="B103" s="112" t="s">
        <v>192</v>
      </c>
      <c r="C103" s="135"/>
      <c r="D103" s="135"/>
      <c r="E103" s="118"/>
    </row>
    <row r="104" spans="1:5" ht="12" customHeight="1" x14ac:dyDescent="0.2">
      <c r="A104" s="266" t="s">
        <v>18</v>
      </c>
      <c r="B104" s="113" t="s">
        <v>193</v>
      </c>
      <c r="C104" s="135"/>
      <c r="D104" s="135"/>
      <c r="E104" s="118"/>
    </row>
    <row r="105" spans="1:5" ht="12" customHeight="1" x14ac:dyDescent="0.2">
      <c r="A105" s="258" t="s">
        <v>194</v>
      </c>
      <c r="B105" s="113" t="s">
        <v>195</v>
      </c>
      <c r="C105" s="135"/>
      <c r="D105" s="135"/>
      <c r="E105" s="118"/>
    </row>
    <row r="106" spans="1:5" s="73" customFormat="1" ht="12" customHeight="1" thickBot="1" x14ac:dyDescent="0.25">
      <c r="A106" s="267" t="s">
        <v>196</v>
      </c>
      <c r="B106" s="114" t="s">
        <v>197</v>
      </c>
      <c r="C106" s="38">
        <v>390000</v>
      </c>
      <c r="D106" s="38">
        <v>10981100</v>
      </c>
      <c r="E106" s="79">
        <v>10994346</v>
      </c>
    </row>
    <row r="107" spans="1:5" ht="12" customHeight="1" thickBot="1" x14ac:dyDescent="0.25">
      <c r="A107" s="105" t="s">
        <v>317</v>
      </c>
      <c r="B107" s="103" t="s">
        <v>198</v>
      </c>
      <c r="C107" s="132">
        <f>SUM(C108:C113)</f>
        <v>7538000</v>
      </c>
      <c r="D107" s="132">
        <f t="shared" ref="D107:E107" si="1">SUM(D108:D113)</f>
        <v>25345000</v>
      </c>
      <c r="E107" s="132">
        <f t="shared" si="1"/>
        <v>18212622</v>
      </c>
    </row>
    <row r="108" spans="1:5" ht="12" customHeight="1" x14ac:dyDescent="0.2">
      <c r="A108" s="257" t="s">
        <v>384</v>
      </c>
      <c r="B108" s="88" t="s">
        <v>33</v>
      </c>
      <c r="C108" s="134">
        <v>6038000</v>
      </c>
      <c r="D108" s="134">
        <v>6795300</v>
      </c>
      <c r="E108" s="117">
        <v>300000</v>
      </c>
    </row>
    <row r="109" spans="1:5" ht="12" customHeight="1" x14ac:dyDescent="0.2">
      <c r="A109" s="257" t="s">
        <v>385</v>
      </c>
      <c r="B109" s="92" t="s">
        <v>199</v>
      </c>
      <c r="C109" s="134"/>
      <c r="D109" s="134"/>
      <c r="E109" s="117"/>
    </row>
    <row r="110" spans="1:5" ht="12" customHeight="1" x14ac:dyDescent="0.2">
      <c r="A110" s="257" t="s">
        <v>386</v>
      </c>
      <c r="B110" s="92" t="s">
        <v>19</v>
      </c>
      <c r="C110" s="133">
        <v>1500000</v>
      </c>
      <c r="D110" s="133">
        <v>18549700</v>
      </c>
      <c r="E110" s="116">
        <v>17912622</v>
      </c>
    </row>
    <row r="111" spans="1:5" ht="12" customHeight="1" x14ac:dyDescent="0.2">
      <c r="A111" s="257" t="s">
        <v>387</v>
      </c>
      <c r="B111" s="92" t="s">
        <v>200</v>
      </c>
      <c r="C111" s="133"/>
      <c r="D111" s="133"/>
      <c r="E111" s="116"/>
    </row>
    <row r="112" spans="1:5" ht="12" customHeight="1" x14ac:dyDescent="0.2">
      <c r="A112" s="257" t="s">
        <v>388</v>
      </c>
      <c r="B112" s="124" t="s">
        <v>35</v>
      </c>
      <c r="C112" s="133"/>
      <c r="D112" s="133"/>
      <c r="E112" s="116"/>
    </row>
    <row r="113" spans="1:5" ht="12" customHeight="1" x14ac:dyDescent="0.2">
      <c r="A113" s="257" t="s">
        <v>394</v>
      </c>
      <c r="B113" s="123" t="s">
        <v>201</v>
      </c>
      <c r="C113" s="133"/>
      <c r="D113" s="133"/>
      <c r="E113" s="116"/>
    </row>
    <row r="114" spans="1:5" ht="12" customHeight="1" x14ac:dyDescent="0.2">
      <c r="A114" s="257" t="s">
        <v>396</v>
      </c>
      <c r="B114" s="139" t="s">
        <v>202</v>
      </c>
      <c r="C114" s="133"/>
      <c r="D114" s="133"/>
      <c r="E114" s="116"/>
    </row>
    <row r="115" spans="1:5" ht="12" customHeight="1" x14ac:dyDescent="0.2">
      <c r="A115" s="257" t="s">
        <v>20</v>
      </c>
      <c r="B115" s="112" t="s">
        <v>189</v>
      </c>
      <c r="C115" s="133"/>
      <c r="D115" s="133"/>
      <c r="E115" s="116"/>
    </row>
    <row r="116" spans="1:5" ht="12" customHeight="1" x14ac:dyDescent="0.2">
      <c r="A116" s="257" t="s">
        <v>21</v>
      </c>
      <c r="B116" s="112" t="s">
        <v>203</v>
      </c>
      <c r="C116" s="133"/>
      <c r="D116" s="133"/>
      <c r="E116" s="116"/>
    </row>
    <row r="117" spans="1:5" ht="12" customHeight="1" x14ac:dyDescent="0.2">
      <c r="A117" s="257" t="s">
        <v>22</v>
      </c>
      <c r="B117" s="112" t="s">
        <v>204</v>
      </c>
      <c r="C117" s="133"/>
      <c r="D117" s="133"/>
      <c r="E117" s="116"/>
    </row>
    <row r="118" spans="1:5" ht="12" customHeight="1" x14ac:dyDescent="0.2">
      <c r="A118" s="257" t="s">
        <v>205</v>
      </c>
      <c r="B118" s="112" t="s">
        <v>192</v>
      </c>
      <c r="C118" s="133"/>
      <c r="D118" s="133"/>
      <c r="E118" s="116"/>
    </row>
    <row r="119" spans="1:5" ht="12" customHeight="1" x14ac:dyDescent="0.2">
      <c r="A119" s="257" t="s">
        <v>206</v>
      </c>
      <c r="B119" s="112" t="s">
        <v>207</v>
      </c>
      <c r="C119" s="133"/>
      <c r="D119" s="133"/>
      <c r="E119" s="116"/>
    </row>
    <row r="120" spans="1:5" ht="12" customHeight="1" thickBot="1" x14ac:dyDescent="0.25">
      <c r="A120" s="266" t="s">
        <v>208</v>
      </c>
      <c r="B120" s="112" t="s">
        <v>209</v>
      </c>
      <c r="C120" s="135"/>
      <c r="D120" s="135"/>
      <c r="E120" s="118"/>
    </row>
    <row r="121" spans="1:5" ht="12" customHeight="1" thickBot="1" x14ac:dyDescent="0.25">
      <c r="A121" s="105" t="s">
        <v>318</v>
      </c>
      <c r="B121" s="108" t="s">
        <v>210</v>
      </c>
      <c r="C121" s="132">
        <v>1416000</v>
      </c>
      <c r="D121" s="132">
        <v>21976483</v>
      </c>
      <c r="E121" s="126">
        <f>+E122+E123</f>
        <v>0</v>
      </c>
    </row>
    <row r="122" spans="1:5" ht="12" customHeight="1" x14ac:dyDescent="0.2">
      <c r="A122" s="257" t="s">
        <v>367</v>
      </c>
      <c r="B122" s="89" t="s">
        <v>353</v>
      </c>
      <c r="C122" s="134">
        <v>1416000</v>
      </c>
      <c r="D122" s="134">
        <v>21976483</v>
      </c>
      <c r="E122" s="117"/>
    </row>
    <row r="123" spans="1:5" ht="12" customHeight="1" thickBot="1" x14ac:dyDescent="0.25">
      <c r="A123" s="259" t="s">
        <v>368</v>
      </c>
      <c r="B123" s="92" t="s">
        <v>354</v>
      </c>
      <c r="C123" s="135"/>
      <c r="D123" s="135"/>
      <c r="E123" s="118"/>
    </row>
    <row r="124" spans="1:5" ht="12" customHeight="1" thickBot="1" x14ac:dyDescent="0.25">
      <c r="A124" s="105" t="s">
        <v>319</v>
      </c>
      <c r="B124" s="108" t="s">
        <v>211</v>
      </c>
      <c r="C124" s="126">
        <f>+C91+C107+C121</f>
        <v>109051000</v>
      </c>
      <c r="D124" s="126">
        <f>+D91+D107+D121</f>
        <v>161044616</v>
      </c>
      <c r="E124" s="126">
        <f>+E91+E107+E121</f>
        <v>126181673</v>
      </c>
    </row>
    <row r="125" spans="1:5" ht="12" customHeight="1" thickBot="1" x14ac:dyDescent="0.25">
      <c r="A125" s="105" t="s">
        <v>320</v>
      </c>
      <c r="B125" s="108" t="s">
        <v>276</v>
      </c>
      <c r="C125" s="126">
        <f>+C126+C127+C128</f>
        <v>0</v>
      </c>
      <c r="D125" s="126">
        <f>+D126+D127+D128</f>
        <v>0</v>
      </c>
      <c r="E125" s="126">
        <f>+E126+E127+E128</f>
        <v>0</v>
      </c>
    </row>
    <row r="126" spans="1:5" ht="12" customHeight="1" x14ac:dyDescent="0.2">
      <c r="A126" s="257" t="s">
        <v>371</v>
      </c>
      <c r="B126" s="89" t="s">
        <v>213</v>
      </c>
      <c r="C126" s="116"/>
      <c r="D126" s="116"/>
      <c r="E126" s="116"/>
    </row>
    <row r="127" spans="1:5" ht="12" customHeight="1" x14ac:dyDescent="0.2">
      <c r="A127" s="257" t="s">
        <v>372</v>
      </c>
      <c r="B127" s="89" t="s">
        <v>214</v>
      </c>
      <c r="C127" s="116"/>
      <c r="D127" s="116"/>
      <c r="E127" s="116"/>
    </row>
    <row r="128" spans="1:5" ht="12" customHeight="1" thickBot="1" x14ac:dyDescent="0.25">
      <c r="A128" s="266" t="s">
        <v>373</v>
      </c>
      <c r="B128" s="87" t="s">
        <v>215</v>
      </c>
      <c r="C128" s="116"/>
      <c r="D128" s="116"/>
      <c r="E128" s="116"/>
    </row>
    <row r="129" spans="1:11" ht="12" customHeight="1" thickBot="1" x14ac:dyDescent="0.25">
      <c r="A129" s="105" t="s">
        <v>321</v>
      </c>
      <c r="B129" s="108" t="s">
        <v>216</v>
      </c>
      <c r="C129" s="126">
        <f>+C130+C131+C132+C133</f>
        <v>0</v>
      </c>
      <c r="D129" s="126">
        <f>+D130+D131+D132+D133</f>
        <v>0</v>
      </c>
      <c r="E129" s="126">
        <f>+E130+E131+E132+E133</f>
        <v>0</v>
      </c>
    </row>
    <row r="130" spans="1:11" ht="12" customHeight="1" x14ac:dyDescent="0.2">
      <c r="A130" s="257" t="s">
        <v>374</v>
      </c>
      <c r="B130" s="89" t="s">
        <v>217</v>
      </c>
      <c r="C130" s="116"/>
      <c r="D130" s="116"/>
      <c r="E130" s="116"/>
    </row>
    <row r="131" spans="1:11" ht="12" customHeight="1" x14ac:dyDescent="0.2">
      <c r="A131" s="257" t="s">
        <v>375</v>
      </c>
      <c r="B131" s="89" t="s">
        <v>218</v>
      </c>
      <c r="C131" s="116"/>
      <c r="D131" s="116"/>
      <c r="E131" s="116"/>
    </row>
    <row r="132" spans="1:11" ht="12" customHeight="1" x14ac:dyDescent="0.2">
      <c r="A132" s="257" t="s">
        <v>113</v>
      </c>
      <c r="B132" s="89" t="s">
        <v>219</v>
      </c>
      <c r="C132" s="116"/>
      <c r="D132" s="116"/>
      <c r="E132" s="116"/>
    </row>
    <row r="133" spans="1:11" s="73" customFormat="1" ht="12" customHeight="1" thickBot="1" x14ac:dyDescent="0.25">
      <c r="A133" s="266" t="s">
        <v>115</v>
      </c>
      <c r="B133" s="87" t="s">
        <v>220</v>
      </c>
      <c r="C133" s="116"/>
      <c r="D133" s="116"/>
      <c r="E133" s="116"/>
    </row>
    <row r="134" spans="1:11" ht="13.5" thickBot="1" x14ac:dyDescent="0.25">
      <c r="A134" s="105" t="s">
        <v>322</v>
      </c>
      <c r="B134" s="108" t="s">
        <v>281</v>
      </c>
      <c r="C134" s="138">
        <f>+C135+C136+C137+C138</f>
        <v>1583000</v>
      </c>
      <c r="D134" s="138">
        <f>+D135+D136+D137+D138</f>
        <v>4276686</v>
      </c>
      <c r="E134" s="151">
        <f>+E135+E136+E137+E138</f>
        <v>4276686</v>
      </c>
      <c r="K134" s="224"/>
    </row>
    <row r="135" spans="1:11" x14ac:dyDescent="0.2">
      <c r="A135" s="257" t="s">
        <v>376</v>
      </c>
      <c r="B135" s="89" t="s">
        <v>222</v>
      </c>
      <c r="C135" s="133"/>
      <c r="D135" s="133"/>
      <c r="E135" s="116"/>
    </row>
    <row r="136" spans="1:11" ht="12" customHeight="1" x14ac:dyDescent="0.2">
      <c r="A136" s="257" t="s">
        <v>377</v>
      </c>
      <c r="B136" s="89" t="s">
        <v>223</v>
      </c>
      <c r="C136" s="133">
        <v>1583000</v>
      </c>
      <c r="D136" s="133">
        <v>4276686</v>
      </c>
      <c r="E136" s="116">
        <v>4276686</v>
      </c>
    </row>
    <row r="137" spans="1:11" ht="12" customHeight="1" x14ac:dyDescent="0.2">
      <c r="A137" s="257" t="s">
        <v>122</v>
      </c>
      <c r="B137" s="89" t="s">
        <v>280</v>
      </c>
      <c r="C137" s="133"/>
      <c r="D137" s="133"/>
      <c r="E137" s="116"/>
    </row>
    <row r="138" spans="1:11" s="73" customFormat="1" ht="12" customHeight="1" x14ac:dyDescent="0.2">
      <c r="A138" s="257" t="s">
        <v>124</v>
      </c>
      <c r="B138" s="89" t="s">
        <v>224</v>
      </c>
      <c r="C138" s="133"/>
      <c r="D138" s="133"/>
      <c r="E138" s="116"/>
    </row>
    <row r="139" spans="1:11" s="73" customFormat="1" ht="12" customHeight="1" thickBot="1" x14ac:dyDescent="0.25">
      <c r="A139" s="266" t="s">
        <v>279</v>
      </c>
      <c r="B139" s="87" t="s">
        <v>225</v>
      </c>
      <c r="C139" s="116"/>
      <c r="D139" s="116"/>
      <c r="E139" s="116"/>
    </row>
    <row r="140" spans="1:11" s="73" customFormat="1" ht="12" customHeight="1" thickBot="1" x14ac:dyDescent="0.25">
      <c r="A140" s="105" t="s">
        <v>323</v>
      </c>
      <c r="B140" s="108" t="s">
        <v>277</v>
      </c>
      <c r="C140" s="243">
        <f>+C141+C142+C143+C144</f>
        <v>0</v>
      </c>
      <c r="D140" s="243">
        <f>+D141+D142+D143+D144</f>
        <v>0</v>
      </c>
      <c r="E140" s="243">
        <f>+E141+E142+E143+E144</f>
        <v>0</v>
      </c>
    </row>
    <row r="141" spans="1:11" s="73" customFormat="1" ht="12" customHeight="1" x14ac:dyDescent="0.2">
      <c r="A141" s="257" t="s">
        <v>13</v>
      </c>
      <c r="B141" s="89" t="s">
        <v>227</v>
      </c>
      <c r="C141" s="116"/>
      <c r="D141" s="116"/>
      <c r="E141" s="116"/>
    </row>
    <row r="142" spans="1:11" s="73" customFormat="1" ht="12" customHeight="1" x14ac:dyDescent="0.2">
      <c r="A142" s="257" t="s">
        <v>14</v>
      </c>
      <c r="B142" s="89" t="s">
        <v>228</v>
      </c>
      <c r="C142" s="116"/>
      <c r="D142" s="116"/>
      <c r="E142" s="116"/>
    </row>
    <row r="143" spans="1:11" s="73" customFormat="1" ht="12" customHeight="1" x14ac:dyDescent="0.2">
      <c r="A143" s="257" t="s">
        <v>34</v>
      </c>
      <c r="B143" s="89" t="s">
        <v>229</v>
      </c>
      <c r="C143" s="116"/>
      <c r="D143" s="116"/>
      <c r="E143" s="116"/>
    </row>
    <row r="144" spans="1:11" ht="12.75" customHeight="1" thickBot="1" x14ac:dyDescent="0.25">
      <c r="A144" s="257" t="s">
        <v>130</v>
      </c>
      <c r="B144" s="89" t="s">
        <v>230</v>
      </c>
      <c r="C144" s="116"/>
      <c r="D144" s="116"/>
      <c r="E144" s="116"/>
    </row>
    <row r="145" spans="1:5" ht="12" customHeight="1" thickBot="1" x14ac:dyDescent="0.25">
      <c r="A145" s="105" t="s">
        <v>324</v>
      </c>
      <c r="B145" s="108" t="s">
        <v>231</v>
      </c>
      <c r="C145" s="256">
        <f>+C125+C129+C134+C140</f>
        <v>1583000</v>
      </c>
      <c r="D145" s="256">
        <f>+D125+D129+D134+D140</f>
        <v>4276686</v>
      </c>
      <c r="E145" s="256">
        <f>+E125+E129+E134+E140</f>
        <v>4276686</v>
      </c>
    </row>
    <row r="146" spans="1:5" ht="15" customHeight="1" thickBot="1" x14ac:dyDescent="0.25">
      <c r="A146" s="268" t="s">
        <v>325</v>
      </c>
      <c r="B146" s="128" t="s">
        <v>232</v>
      </c>
      <c r="C146" s="256">
        <f>+C124+C145</f>
        <v>110634000</v>
      </c>
      <c r="D146" s="256">
        <f>+D124+D145</f>
        <v>165321302</v>
      </c>
      <c r="E146" s="256">
        <f>+E124+E145</f>
        <v>130458359</v>
      </c>
    </row>
    <row r="147" spans="1:5" ht="13.5" thickBot="1" x14ac:dyDescent="0.25">
      <c r="A147" s="25"/>
      <c r="B147" s="26"/>
      <c r="C147" s="27"/>
      <c r="D147" s="27"/>
      <c r="E147" s="27"/>
    </row>
    <row r="148" spans="1:5" ht="15" customHeight="1" thickBot="1" x14ac:dyDescent="0.25">
      <c r="A148" s="237" t="s">
        <v>284</v>
      </c>
      <c r="B148" s="238"/>
      <c r="C148" s="49"/>
      <c r="D148" s="50"/>
      <c r="E148" s="47"/>
    </row>
    <row r="149" spans="1:5" ht="14.25" customHeight="1" thickBot="1" x14ac:dyDescent="0.25">
      <c r="A149" s="237" t="s">
        <v>29</v>
      </c>
      <c r="B149" s="238"/>
      <c r="C149" s="49"/>
      <c r="D149" s="50"/>
      <c r="E149" s="47"/>
    </row>
  </sheetData>
  <sheetProtection formatCells="0"/>
  <mergeCells count="4">
    <mergeCell ref="B2:D2"/>
    <mergeCell ref="B3:D3"/>
    <mergeCell ref="A7:E7"/>
    <mergeCell ref="A90:E90"/>
  </mergeCells>
  <phoneticPr fontId="24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7</vt:i4>
      </vt:variant>
    </vt:vector>
  </HeadingPairs>
  <TitlesOfParts>
    <vt:vector size="20" baseType="lpstr">
      <vt:lpstr>1.1.sz.mell.</vt:lpstr>
      <vt:lpstr>1.2.sz.mell.</vt:lpstr>
      <vt:lpstr>1.3.sz.mell.</vt:lpstr>
      <vt:lpstr>2.1.sz.mell  </vt:lpstr>
      <vt:lpstr>2.2.sz.mell  </vt:lpstr>
      <vt:lpstr>3.sz.mell.</vt:lpstr>
      <vt:lpstr>4.sz.mell.</vt:lpstr>
      <vt:lpstr>5.1. sz. mell</vt:lpstr>
      <vt:lpstr>5.2. sz. mell</vt:lpstr>
      <vt:lpstr>5.3. sz. mell</vt:lpstr>
      <vt:lpstr>1. tájékoztató tábla</vt:lpstr>
      <vt:lpstr>2.Mérleg</vt:lpstr>
      <vt:lpstr>3. tájékoztató tábla</vt:lpstr>
      <vt:lpstr>'5.1. sz. mell'!Nyomtatási_cím</vt:lpstr>
      <vt:lpstr>'5.2. sz. mell'!Nyomtatási_cím</vt:lpstr>
      <vt:lpstr>'5.3. sz. mell'!Nyomtatási_cím</vt:lpstr>
      <vt:lpstr>'1.1.sz.mell.'!Nyomtatási_terület</vt:lpstr>
      <vt:lpstr>'1.2.sz.mell.'!Nyomtatási_terület</vt:lpstr>
      <vt:lpstr>'1.3.sz.mell.'!Nyomtatási_terület</vt:lpstr>
      <vt:lpstr>'2.1.sz.mell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Szentene</cp:lastModifiedBy>
  <cp:lastPrinted>2017-05-26T07:32:40Z</cp:lastPrinted>
  <dcterms:created xsi:type="dcterms:W3CDTF">1999-10-30T10:30:45Z</dcterms:created>
  <dcterms:modified xsi:type="dcterms:W3CDTF">2017-05-26T07:33:40Z</dcterms:modified>
</cp:coreProperties>
</file>