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21\Előterjesztések végleges\Nemesgulács\április 27\"/>
    </mc:Choice>
  </mc:AlternateContent>
  <xr:revisionPtr revIDLastSave="0" documentId="13_ncr:1_{38EC9301-F557-49F2-9996-6F2AB2A19DF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. Mérleg" sheetId="3" r:id="rId1"/>
    <sheet name="2. Bevétel funkciói" sheetId="4" r:id="rId2"/>
    <sheet name="3. Bevétel jogcím" sheetId="2" r:id="rId3"/>
    <sheet name="4. Bevételi feladat" sheetId="5" r:id="rId4"/>
    <sheet name="5.Kiadások" sheetId="1" r:id="rId5"/>
    <sheet name="6. Kiadási feladat" sheetId="6" r:id="rId6"/>
    <sheet name="7. Felhalmozási kiadások" sheetId="7" r:id="rId7"/>
    <sheet name="8. Gördülő" sheetId="8" r:id="rId8"/>
    <sheet name="Ei. felhaszn. terv" sheetId="9" r:id="rId9"/>
    <sheet name="közv. tám." sheetId="10" r:id="rId10"/>
  </sheets>
  <definedNames>
    <definedName name="_xlnm.Print_Area" localSheetId="1">'2. Bevétel funkciói'!$A$1:$H$93</definedName>
    <definedName name="_xlnm.Print_Area" localSheetId="2">'3. Bevétel jogcím'!$A$1:$I$75</definedName>
    <definedName name="_xlnm.Print_Area" localSheetId="5">'6. Kiadási feladat'!$A$1:$G$30</definedName>
    <definedName name="_xlnm.Print_Area" localSheetId="9">'közv. tám.'!$A$1:$D$23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9" l="1"/>
  <c r="H351" i="1"/>
  <c r="H288" i="1"/>
  <c r="H317" i="1"/>
  <c r="H121" i="1"/>
  <c r="H286" i="1"/>
  <c r="C17" i="7"/>
  <c r="H112" i="1"/>
  <c r="H277" i="1"/>
  <c r="F17" i="5" l="1"/>
  <c r="F21" i="5"/>
  <c r="G75" i="4"/>
  <c r="G74" i="4" s="1"/>
  <c r="G12" i="4"/>
  <c r="G14" i="4"/>
  <c r="G58" i="4"/>
  <c r="G57" i="4" s="1"/>
  <c r="F58" i="4"/>
  <c r="F57" i="4" s="1"/>
  <c r="H32" i="2"/>
  <c r="H227" i="1" l="1"/>
  <c r="H274" i="1" l="1"/>
  <c r="H272" i="1"/>
  <c r="H271" i="1" s="1"/>
  <c r="H94" i="1"/>
  <c r="F14" i="5"/>
  <c r="G72" i="4"/>
  <c r="F72" i="4"/>
  <c r="H87" i="1" l="1"/>
  <c r="H58" i="1"/>
  <c r="H141" i="1"/>
  <c r="H168" i="1"/>
  <c r="H336" i="1"/>
  <c r="H334" i="1"/>
  <c r="H332" i="1"/>
  <c r="H331" i="1" l="1"/>
  <c r="H174" i="1" l="1"/>
  <c r="C24" i="7" l="1"/>
  <c r="H350" i="1" l="1"/>
  <c r="C26" i="7" l="1"/>
  <c r="H314" i="1" l="1"/>
  <c r="F25" i="6"/>
  <c r="H260" i="1"/>
  <c r="H259" i="1" s="1"/>
  <c r="G260" i="1"/>
  <c r="G259" i="1" s="1"/>
  <c r="H262" i="1"/>
  <c r="G262" i="1"/>
  <c r="F13" i="6"/>
  <c r="G49" i="1"/>
  <c r="G47" i="1" s="1"/>
  <c r="H266" i="1" l="1"/>
  <c r="H265" i="1" s="1"/>
  <c r="H268" i="1"/>
  <c r="G268" i="1"/>
  <c r="G266" i="1"/>
  <c r="G265" i="1" s="1"/>
  <c r="G314" i="1"/>
  <c r="H221" i="1"/>
  <c r="G221" i="1"/>
  <c r="H86" i="1"/>
  <c r="G87" i="1"/>
  <c r="H109" i="1"/>
  <c r="H106" i="1"/>
  <c r="G109" i="1"/>
  <c r="G107" i="1"/>
  <c r="H103" i="1"/>
  <c r="G103" i="1"/>
  <c r="G101" i="1"/>
  <c r="G100" i="1" s="1"/>
  <c r="H101" i="1"/>
  <c r="H100" i="1" s="1"/>
  <c r="H65" i="1"/>
  <c r="G65" i="1"/>
  <c r="H67" i="1"/>
  <c r="G51" i="4"/>
  <c r="H63" i="2"/>
  <c r="H62" i="2" s="1"/>
  <c r="G13" i="2"/>
  <c r="H60" i="2"/>
  <c r="H58" i="2"/>
  <c r="H56" i="2"/>
  <c r="H47" i="2"/>
  <c r="H45" i="2" s="1"/>
  <c r="H43" i="2"/>
  <c r="H41" i="2"/>
  <c r="H39" i="2"/>
  <c r="H36" i="2"/>
  <c r="H28" i="2"/>
  <c r="H340" i="1"/>
  <c r="H339" i="1" s="1"/>
  <c r="H338" i="1" s="1"/>
  <c r="H330" i="1" s="1"/>
  <c r="H322" i="1"/>
  <c r="H321" i="1" s="1"/>
  <c r="H320" i="1" s="1"/>
  <c r="H311" i="1"/>
  <c r="H309" i="1"/>
  <c r="H307" i="1" s="1"/>
  <c r="H305" i="1"/>
  <c r="H304" i="1" s="1"/>
  <c r="H299" i="1"/>
  <c r="H298" i="1" s="1"/>
  <c r="H294" i="1"/>
  <c r="H290" i="1"/>
  <c r="H289" i="1" s="1"/>
  <c r="H284" i="1"/>
  <c r="H280" i="1"/>
  <c r="H279" i="1" s="1"/>
  <c r="H254" i="1"/>
  <c r="H252" i="1" s="1"/>
  <c r="H248" i="1"/>
  <c r="H243" i="1"/>
  <c r="H240" i="1"/>
  <c r="H239" i="1" s="1"/>
  <c r="H236" i="1"/>
  <c r="H234" i="1" s="1"/>
  <c r="H231" i="1"/>
  <c r="H226" i="1"/>
  <c r="H223" i="1"/>
  <c r="H218" i="1"/>
  <c r="H217" i="1" s="1"/>
  <c r="H212" i="1"/>
  <c r="H210" i="1"/>
  <c r="H208" i="1"/>
  <c r="H205" i="1"/>
  <c r="H202" i="1"/>
  <c r="H201" i="1" s="1"/>
  <c r="H195" i="1"/>
  <c r="H192" i="1"/>
  <c r="H190" i="1"/>
  <c r="H186" i="1" s="1"/>
  <c r="H187" i="1"/>
  <c r="H182" i="1"/>
  <c r="H179" i="1"/>
  <c r="H167" i="1"/>
  <c r="H164" i="1"/>
  <c r="H161" i="1"/>
  <c r="H158" i="1"/>
  <c r="H154" i="1"/>
  <c r="H149" i="1"/>
  <c r="H148" i="1" s="1"/>
  <c r="H145" i="1"/>
  <c r="H140" i="1"/>
  <c r="H137" i="1"/>
  <c r="H135" i="1"/>
  <c r="H134" i="1" s="1"/>
  <c r="H130" i="1"/>
  <c r="H128" i="1"/>
  <c r="H119" i="1"/>
  <c r="H115" i="1"/>
  <c r="H97" i="1"/>
  <c r="H93" i="1"/>
  <c r="H84" i="1"/>
  <c r="H82" i="1"/>
  <c r="H78" i="1"/>
  <c r="H75" i="1"/>
  <c r="H73" i="1"/>
  <c r="H60" i="1"/>
  <c r="H349" i="1" s="1"/>
  <c r="H49" i="1"/>
  <c r="H47" i="1" s="1"/>
  <c r="H43" i="1"/>
  <c r="H37" i="1"/>
  <c r="H34" i="1"/>
  <c r="H28" i="1"/>
  <c r="H23" i="1"/>
  <c r="H19" i="1"/>
  <c r="H17" i="1"/>
  <c r="H13" i="1"/>
  <c r="H11" i="1"/>
  <c r="H10" i="1" s="1"/>
  <c r="H276" i="1" l="1"/>
  <c r="H270" i="1" s="1"/>
  <c r="H111" i="1"/>
  <c r="H344" i="1"/>
  <c r="H13" i="2"/>
  <c r="H12" i="2" s="1"/>
  <c r="G12" i="2"/>
  <c r="H345" i="1"/>
  <c r="H216" i="1"/>
  <c r="H215" i="1" s="1"/>
  <c r="G99" i="1"/>
  <c r="H204" i="1"/>
  <c r="H200" i="1" s="1"/>
  <c r="H199" i="1" s="1"/>
  <c r="H99" i="1"/>
  <c r="H92" i="1" s="1"/>
  <c r="H64" i="1"/>
  <c r="H133" i="1"/>
  <c r="H132" i="1" s="1"/>
  <c r="G264" i="1"/>
  <c r="G258" i="1" s="1"/>
  <c r="H16" i="1"/>
  <c r="H27" i="1"/>
  <c r="G106" i="1"/>
  <c r="H352" i="1"/>
  <c r="H127" i="1"/>
  <c r="H126" i="1" s="1"/>
  <c r="H11" i="2"/>
  <c r="H264" i="1"/>
  <c r="H258" i="1" s="1"/>
  <c r="H72" i="1"/>
  <c r="H178" i="1"/>
  <c r="H177" i="1" s="1"/>
  <c r="H166" i="1" s="1"/>
  <c r="H41" i="1"/>
  <c r="H348" i="1" s="1"/>
  <c r="H77" i="1"/>
  <c r="H153" i="1"/>
  <c r="H147" i="1" s="1"/>
  <c r="H139" i="1" s="1"/>
  <c r="H242" i="1"/>
  <c r="H38" i="2"/>
  <c r="H35" i="2" s="1"/>
  <c r="H347" i="1"/>
  <c r="H319" i="1"/>
  <c r="H297" i="1"/>
  <c r="H71" i="1" l="1"/>
  <c r="H70" i="1" s="1"/>
  <c r="H15" i="1"/>
  <c r="H9" i="1" s="1"/>
  <c r="H66" i="2"/>
  <c r="H105" i="1"/>
  <c r="H233" i="1"/>
  <c r="H225" i="1" s="1"/>
  <c r="H346" i="1" l="1"/>
  <c r="H353" i="1" s="1"/>
  <c r="H342" i="1"/>
  <c r="G21" i="4"/>
  <c r="F21" i="4"/>
  <c r="G90" i="4" l="1"/>
  <c r="G11" i="4"/>
  <c r="G82" i="4"/>
  <c r="G81" i="4"/>
  <c r="G78" i="4"/>
  <c r="G77" i="4" s="1"/>
  <c r="G70" i="4"/>
  <c r="G69" i="4" s="1"/>
  <c r="G67" i="4"/>
  <c r="G66" i="4" s="1"/>
  <c r="G64" i="4"/>
  <c r="G89" i="4" s="1"/>
  <c r="G61" i="4"/>
  <c r="G55" i="4"/>
  <c r="G54" i="4" s="1"/>
  <c r="G50" i="4"/>
  <c r="G49" i="4" s="1"/>
  <c r="G47" i="4"/>
  <c r="G86" i="4" s="1"/>
  <c r="G39" i="4"/>
  <c r="G38" i="4" s="1"/>
  <c r="G35" i="4"/>
  <c r="G34" i="4" s="1"/>
  <c r="G32" i="4"/>
  <c r="G28" i="4"/>
  <c r="G25" i="4"/>
  <c r="D33" i="3"/>
  <c r="D29" i="3"/>
  <c r="D23" i="3"/>
  <c r="D19" i="3"/>
  <c r="D15" i="3"/>
  <c r="D10" i="3"/>
  <c r="G37" i="4" l="1"/>
  <c r="G60" i="4"/>
  <c r="G27" i="4"/>
  <c r="G24" i="4" s="1"/>
  <c r="G87" i="4" s="1"/>
  <c r="G88" i="4"/>
  <c r="D35" i="3"/>
  <c r="G92" i="4"/>
  <c r="G85" i="4"/>
  <c r="D21" i="3"/>
  <c r="F12" i="6"/>
  <c r="C30" i="6"/>
  <c r="C23" i="10"/>
  <c r="B23" i="10"/>
  <c r="C11" i="10"/>
  <c r="B11" i="10"/>
  <c r="O12" i="9"/>
  <c r="N27" i="9"/>
  <c r="M27" i="9"/>
  <c r="L27" i="9"/>
  <c r="K27" i="9"/>
  <c r="J27" i="9"/>
  <c r="I27" i="9"/>
  <c r="H27" i="9"/>
  <c r="G27" i="9"/>
  <c r="F27" i="9"/>
  <c r="E27" i="9"/>
  <c r="D27" i="9"/>
  <c r="C27" i="9"/>
  <c r="O26" i="9"/>
  <c r="O25" i="9"/>
  <c r="O24" i="9"/>
  <c r="O23" i="9"/>
  <c r="O22" i="9"/>
  <c r="O21" i="9"/>
  <c r="O20" i="9"/>
  <c r="O19" i="9"/>
  <c r="O18" i="9"/>
  <c r="N16" i="9"/>
  <c r="M16" i="9"/>
  <c r="L16" i="9"/>
  <c r="K16" i="9"/>
  <c r="J16" i="9"/>
  <c r="I16" i="9"/>
  <c r="H16" i="9"/>
  <c r="G16" i="9"/>
  <c r="F16" i="9"/>
  <c r="E16" i="9"/>
  <c r="D16" i="9"/>
  <c r="C16" i="9"/>
  <c r="O15" i="9"/>
  <c r="O14" i="9"/>
  <c r="O13" i="9"/>
  <c r="O11" i="9"/>
  <c r="O10" i="9"/>
  <c r="O8" i="9"/>
  <c r="O7" i="9"/>
  <c r="E21" i="8"/>
  <c r="E14" i="8"/>
  <c r="F14" i="8"/>
  <c r="G14" i="8"/>
  <c r="G31" i="8"/>
  <c r="F31" i="8"/>
  <c r="E31" i="8"/>
  <c r="D31" i="8"/>
  <c r="G27" i="8"/>
  <c r="F27" i="8"/>
  <c r="E27" i="8"/>
  <c r="D27" i="8"/>
  <c r="G21" i="8"/>
  <c r="F21" i="8"/>
  <c r="D21" i="8"/>
  <c r="G18" i="8"/>
  <c r="F18" i="8"/>
  <c r="E18" i="8"/>
  <c r="D18" i="8"/>
  <c r="D14" i="8"/>
  <c r="D20" i="8" s="1"/>
  <c r="G9" i="8"/>
  <c r="F9" i="8"/>
  <c r="E9" i="8"/>
  <c r="D9" i="8"/>
  <c r="B17" i="7"/>
  <c r="B24" i="7"/>
  <c r="G94" i="1"/>
  <c r="F15" i="6"/>
  <c r="E30" i="6"/>
  <c r="D30" i="6"/>
  <c r="F29" i="6"/>
  <c r="F28" i="6"/>
  <c r="F27" i="6"/>
  <c r="F26" i="6"/>
  <c r="F24" i="6"/>
  <c r="F23" i="6"/>
  <c r="F22" i="6"/>
  <c r="F21" i="6"/>
  <c r="F20" i="6"/>
  <c r="F19" i="6"/>
  <c r="F18" i="6"/>
  <c r="F17" i="6"/>
  <c r="F16" i="6"/>
  <c r="F14" i="6"/>
  <c r="G23" i="4" l="1"/>
  <c r="G84" i="4" s="1"/>
  <c r="J28" i="9"/>
  <c r="D33" i="8"/>
  <c r="B26" i="7"/>
  <c r="G93" i="4"/>
  <c r="F30" i="6"/>
  <c r="F28" i="9"/>
  <c r="D28" i="9"/>
  <c r="N28" i="9"/>
  <c r="E28" i="9"/>
  <c r="I28" i="9"/>
  <c r="M28" i="9"/>
  <c r="H28" i="9"/>
  <c r="O27" i="9"/>
  <c r="G28" i="9"/>
  <c r="K28" i="9"/>
  <c r="L28" i="9"/>
  <c r="C28" i="9"/>
  <c r="O16" i="9"/>
  <c r="E20" i="8"/>
  <c r="G33" i="8"/>
  <c r="F33" i="8"/>
  <c r="E33" i="8"/>
  <c r="G20" i="8"/>
  <c r="F20" i="8"/>
  <c r="O28" i="9" l="1"/>
  <c r="D24" i="5" l="1"/>
  <c r="E24" i="5"/>
  <c r="C24" i="5"/>
  <c r="F11" i="5"/>
  <c r="F22" i="5"/>
  <c r="F20" i="5"/>
  <c r="F19" i="5"/>
  <c r="F18" i="5"/>
  <c r="F16" i="5"/>
  <c r="F15" i="5"/>
  <c r="F13" i="5"/>
  <c r="F12" i="5"/>
  <c r="F82" i="4"/>
  <c r="F81" i="4"/>
  <c r="F39" i="4"/>
  <c r="F38" i="4" s="1"/>
  <c r="F78" i="4"/>
  <c r="F77" i="4" s="1"/>
  <c r="F70" i="4"/>
  <c r="F69" i="4" s="1"/>
  <c r="F67" i="4"/>
  <c r="F66" i="4" s="1"/>
  <c r="F64" i="4"/>
  <c r="F89" i="4" s="1"/>
  <c r="F61" i="4"/>
  <c r="F55" i="4"/>
  <c r="F54" i="4" s="1"/>
  <c r="F51" i="4"/>
  <c r="F50" i="4" s="1"/>
  <c r="F49" i="4" s="1"/>
  <c r="F92" i="4" s="1"/>
  <c r="F47" i="4"/>
  <c r="F86" i="4" s="1"/>
  <c r="F35" i="4"/>
  <c r="F34" i="4" s="1"/>
  <c r="F32" i="4"/>
  <c r="F30" i="4"/>
  <c r="F28" i="4"/>
  <c r="F25" i="4"/>
  <c r="F14" i="4"/>
  <c r="F11" i="4" s="1"/>
  <c r="F27" i="4" l="1"/>
  <c r="F24" i="4" s="1"/>
  <c r="F23" i="4" s="1"/>
  <c r="F24" i="5"/>
  <c r="F85" i="4"/>
  <c r="F60" i="4"/>
  <c r="F37" i="4"/>
  <c r="F88" i="4"/>
  <c r="F87" i="4" l="1"/>
  <c r="F93" i="4" s="1"/>
  <c r="F84" i="4"/>
  <c r="C10" i="3" l="1"/>
  <c r="C15" i="3"/>
  <c r="C19" i="3"/>
  <c r="C23" i="3"/>
  <c r="C29" i="3"/>
  <c r="C33" i="3"/>
  <c r="C35" i="3" l="1"/>
  <c r="C21" i="3"/>
  <c r="G58" i="1"/>
  <c r="G60" i="1" l="1"/>
  <c r="G28" i="2" l="1"/>
  <c r="G11" i="2" s="1"/>
  <c r="G47" i="2"/>
  <c r="G45" i="2" s="1"/>
  <c r="G63" i="2"/>
  <c r="G62" i="2" s="1"/>
  <c r="G60" i="2"/>
  <c r="G58" i="2"/>
  <c r="G56" i="2"/>
  <c r="G43" i="2"/>
  <c r="G41" i="2"/>
  <c r="G39" i="2"/>
  <c r="G36" i="2"/>
  <c r="G32" i="2"/>
  <c r="G311" i="1"/>
  <c r="G309" i="1"/>
  <c r="G307" i="1" s="1"/>
  <c r="G305" i="1"/>
  <c r="G304" i="1" s="1"/>
  <c r="G299" i="1"/>
  <c r="G298" i="1" s="1"/>
  <c r="G38" i="2" l="1"/>
  <c r="G35" i="2" s="1"/>
  <c r="G297" i="1"/>
  <c r="G66" i="2" l="1"/>
  <c r="G294" i="1" l="1"/>
  <c r="G290" i="1"/>
  <c r="G289" i="1" s="1"/>
  <c r="G288" i="1" l="1"/>
  <c r="G212" i="1"/>
  <c r="G193" i="1"/>
  <c r="G86" i="1"/>
  <c r="G121" i="1" l="1"/>
  <c r="G350" i="1" s="1"/>
  <c r="G340" i="1" l="1"/>
  <c r="G339" i="1" s="1"/>
  <c r="G338" i="1" s="1"/>
  <c r="G330" i="1" s="1"/>
  <c r="G322" i="1" l="1"/>
  <c r="G321" i="1" s="1"/>
  <c r="G320" i="1" s="1"/>
  <c r="G347" i="1" s="1"/>
  <c r="G284" i="1"/>
  <c r="G280" i="1"/>
  <c r="G279" i="1" s="1"/>
  <c r="G254" i="1"/>
  <c r="G252" i="1" s="1"/>
  <c r="G248" i="1"/>
  <c r="G243" i="1"/>
  <c r="G240" i="1"/>
  <c r="G239" i="1" s="1"/>
  <c r="G236" i="1"/>
  <c r="G231" i="1"/>
  <c r="G227" i="1"/>
  <c r="G226" i="1" s="1"/>
  <c r="G223" i="1"/>
  <c r="G218" i="1"/>
  <c r="G217" i="1" s="1"/>
  <c r="G210" i="1"/>
  <c r="G208" i="1"/>
  <c r="G205" i="1"/>
  <c r="G202" i="1"/>
  <c r="G201" i="1" s="1"/>
  <c r="G195" i="1"/>
  <c r="G192" i="1"/>
  <c r="G190" i="1"/>
  <c r="G186" i="1" s="1"/>
  <c r="G187" i="1"/>
  <c r="G182" i="1"/>
  <c r="G179" i="1"/>
  <c r="G174" i="1"/>
  <c r="G168" i="1"/>
  <c r="G167" i="1" s="1"/>
  <c r="G164" i="1"/>
  <c r="G349" i="1" s="1"/>
  <c r="G161" i="1"/>
  <c r="G158" i="1"/>
  <c r="G154" i="1"/>
  <c r="G149" i="1"/>
  <c r="G148" i="1" s="1"/>
  <c r="G145" i="1"/>
  <c r="G141" i="1"/>
  <c r="G140" i="1" s="1"/>
  <c r="G137" i="1"/>
  <c r="G135" i="1"/>
  <c r="G134" i="1" s="1"/>
  <c r="G130" i="1"/>
  <c r="G128" i="1"/>
  <c r="G119" i="1"/>
  <c r="G115" i="1"/>
  <c r="G97" i="1"/>
  <c r="G93" i="1"/>
  <c r="G84" i="1"/>
  <c r="G82" i="1"/>
  <c r="G78" i="1"/>
  <c r="G75" i="1"/>
  <c r="G73" i="1"/>
  <c r="G67" i="1"/>
  <c r="G43" i="1"/>
  <c r="G37" i="1"/>
  <c r="G34" i="1"/>
  <c r="G28" i="1"/>
  <c r="G25" i="1"/>
  <c r="G23" i="1" s="1"/>
  <c r="G19" i="1"/>
  <c r="G17" i="1"/>
  <c r="G13" i="1"/>
  <c r="G11" i="1"/>
  <c r="G10" i="1" s="1"/>
  <c r="G92" i="1" l="1"/>
  <c r="G352" i="1"/>
  <c r="G64" i="1"/>
  <c r="G345" i="1"/>
  <c r="G27" i="1"/>
  <c r="G242" i="1"/>
  <c r="G276" i="1"/>
  <c r="G270" i="1" s="1"/>
  <c r="G234" i="1"/>
  <c r="G16" i="1"/>
  <c r="G72" i="1"/>
  <c r="G133" i="1"/>
  <c r="G77" i="1"/>
  <c r="G153" i="1"/>
  <c r="G147" i="1" s="1"/>
  <c r="G204" i="1"/>
  <c r="G200" i="1" s="1"/>
  <c r="G199" i="1" s="1"/>
  <c r="G111" i="1"/>
  <c r="G105" i="1" s="1"/>
  <c r="G178" i="1"/>
  <c r="G177" i="1" s="1"/>
  <c r="G216" i="1"/>
  <c r="G215" i="1" s="1"/>
  <c r="G41" i="1"/>
  <c r="G127" i="1"/>
  <c r="G126" i="1" s="1"/>
  <c r="G319" i="1"/>
  <c r="G344" i="1" l="1"/>
  <c r="G132" i="1"/>
  <c r="G139" i="1"/>
  <c r="G166" i="1"/>
  <c r="G348" i="1"/>
  <c r="G15" i="1"/>
  <c r="G71" i="1"/>
  <c r="G70" i="1" s="1"/>
  <c r="G233" i="1"/>
  <c r="G225" i="1" s="1"/>
  <c r="G346" i="1" l="1"/>
  <c r="G353" i="1" s="1"/>
  <c r="G9" i="1"/>
  <c r="G342" i="1" s="1"/>
</calcChain>
</file>

<file path=xl/sharedStrings.xml><?xml version="1.0" encoding="utf-8"?>
<sst xmlns="http://schemas.openxmlformats.org/spreadsheetml/2006/main" count="1167" uniqueCount="498">
  <si>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</si>
  <si>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</si>
  <si>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</si>
  <si>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</si>
  <si>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</si>
  <si>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</si>
  <si>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</si>
  <si>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</si>
  <si>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</si>
  <si>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</si>
  <si>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</si>
  <si>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</si>
  <si>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</si>
  <si>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</si>
  <si>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</si>
  <si>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</si>
  <si>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</si>
  <si>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</si>
  <si>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</si>
  <si>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</si>
  <si>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Kisértékű tárgyi eszközök</t>
  </si>
  <si>
    <t>K312</t>
  </si>
  <si>
    <t>Üzemeltetési anyagok beszerzése</t>
  </si>
  <si>
    <t>Irodaszer, nyomtatvány</t>
  </si>
  <si>
    <t>Üzemeltetési fenntartási anyag</t>
  </si>
  <si>
    <t>Folyóirat-beszerzés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</si>
  <si>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</si>
  <si>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</si>
  <si>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</si>
  <si>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</si>
  <si>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</si>
  <si>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</si>
  <si>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</si>
  <si>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</si>
  <si>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</si>
  <si>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</si>
  <si>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</si>
  <si>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</si>
  <si>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</si>
  <si>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</si>
  <si>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</si>
  <si>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</si>
  <si>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</si>
  <si>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</si>
  <si>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</si>
  <si>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Szállítási szolgáltatésok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</si>
  <si>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</si>
  <si>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</si>
  <si>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</si>
  <si>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</si>
  <si>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</si>
  <si>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</si>
  <si>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</si>
  <si>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</si>
  <si>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</si>
  <si>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K502</t>
  </si>
  <si>
    <t>Önkormányzatok előző évi elszámolása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</si>
  <si>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</si>
  <si>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</si>
  <si>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</si>
  <si>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</si>
  <si>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</si>
  <si>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</si>
  <si>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</si>
  <si>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</si>
  <si>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</si>
  <si>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</si>
  <si>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</si>
  <si>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</si>
  <si>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</si>
  <si>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</si>
  <si>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OMSZ Alapítvány támogatás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</si>
  <si>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</si>
  <si>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</si>
  <si>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</si>
  <si>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</si>
  <si>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</si>
  <si>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</si>
  <si>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</si>
  <si>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K63</t>
  </si>
  <si>
    <t>Számítógép vásárlás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</si>
  <si>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</si>
  <si>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</si>
  <si>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</si>
  <si>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</si>
  <si>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</si>
  <si>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</si>
  <si>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</si>
  <si>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</si>
  <si>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Egyéb szakmai anyag beszerzése</t>
  </si>
  <si>
    <t>Egyéb üzemltetési anyag besz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</si>
  <si>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</si>
  <si>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</si>
  <si>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</si>
  <si>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</si>
  <si>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</si>
  <si>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</si>
  <si>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</si>
  <si>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</si>
  <si>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</si>
  <si>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</si>
  <si>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Egy. üzemeltetési fenntartási anyagok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</si>
  <si>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</si>
  <si>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</si>
  <si>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</si>
  <si>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</si>
  <si>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szakmai anyagbeszerzés</t>
  </si>
  <si>
    <t>Egyéb üzemeltetési, fenntartási anyag</t>
  </si>
  <si>
    <t>Hajtó és kenőanyag</t>
  </si>
  <si>
    <t>Szállítási szolgáltatások</t>
  </si>
  <si>
    <t>Egyéb különféle dologi kiadás</t>
  </si>
  <si>
    <t>Gulácsi körút /pályázati önrész/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</si>
  <si>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</si>
  <si>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</si>
  <si>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</si>
  <si>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</si>
  <si>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</si>
  <si>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</si>
  <si>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</si>
  <si>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Gyógyszerbeszerzés</t>
  </si>
  <si>
    <t>Munkaruha beszerzés</t>
  </si>
  <si>
    <t>Egyéb üzemeltetési fenntartási anyag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</si>
  <si>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</si>
  <si>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</si>
  <si>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</si>
  <si>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</si>
  <si>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</si>
  <si>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</si>
  <si>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</si>
  <si>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</si>
  <si>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</si>
  <si>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</si>
  <si>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Egyéb anyagbeszerzés</t>
  </si>
  <si>
    <t>Rendezvény</t>
  </si>
  <si>
    <t>Egyéb dologi kiadás</t>
  </si>
  <si>
    <t>Kötelező jellegű díjak</t>
  </si>
  <si>
    <t>K7</t>
  </si>
  <si>
    <t>Felújítások</t>
  </si>
  <si>
    <t>K71</t>
  </si>
  <si>
    <t>K74</t>
  </si>
  <si>
    <t>Felújítási célú előzetesen felszámított Áfa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</si>
  <si>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</si>
  <si>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</si>
  <si>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</si>
  <si>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</si>
  <si>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</si>
  <si>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</si>
  <si>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</si>
  <si>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</si>
  <si>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</si>
  <si>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</si>
  <si>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Születési támogatás</t>
  </si>
  <si>
    <t>Iskolakezdési támogatás</t>
  </si>
  <si>
    <t>Felsőoktatási ösztöndíj /BURSA Hungarica/</t>
  </si>
  <si>
    <t>Átmeneti segély</t>
  </si>
  <si>
    <t>Szemétszállítási díj átvállalása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</si>
  <si>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</si>
  <si>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</si>
  <si>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</si>
  <si>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</si>
  <si>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</si>
  <si>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</si>
  <si>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</si>
  <si>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</si>
  <si>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</si>
  <si>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</si>
  <si>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</si>
  <si>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Sítábor támogatás</t>
  </si>
  <si>
    <t>Műk.célú pénzeszköz átadás óvodai társuláshoz</t>
  </si>
  <si>
    <t>Konyhakialakítás , Szertár kialakítás</t>
  </si>
  <si>
    <t>Renezvénytér kialakítás</t>
  </si>
  <si>
    <t>Jutalom</t>
  </si>
  <si>
    <t>K1103</t>
  </si>
  <si>
    <t>Munkaadókat terhelő járulékok és szociális hozzájár</t>
  </si>
  <si>
    <t>Munkaruha</t>
  </si>
  <si>
    <t>Hajtó- és kenőanyag beszerzés</t>
  </si>
  <si>
    <t>Díjak, adók, egyéb befizetések</t>
  </si>
  <si>
    <t>jogcímenként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</si>
  <si>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</si>
  <si>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</si>
  <si>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</si>
  <si>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</si>
  <si>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</si>
  <si>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</si>
  <si>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</si>
  <si>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</si>
  <si>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</si>
  <si>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</si>
  <si>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</si>
  <si>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</si>
  <si>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</si>
  <si>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</si>
  <si>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Beszámítás</t>
  </si>
  <si>
    <t>Polgármesteri illetmény támogatása</t>
  </si>
  <si>
    <t>B112</t>
  </si>
  <si>
    <t>Települési önkormányzatok egyes köznevelési feladatainak támogatása</t>
  </si>
  <si>
    <t xml:space="preserve">B114 </t>
  </si>
  <si>
    <t>Települési önkormányzatok kulturális feladatainak támogatása</t>
  </si>
  <si>
    <t>B115</t>
  </si>
  <si>
    <t>B16</t>
  </si>
  <si>
    <t>Egyéb működési célú támogatások bevételei áh belülről</t>
  </si>
  <si>
    <t>Hosszabb időtartamú közfoglalkoztatás támogatása</t>
  </si>
  <si>
    <t>OEP támogatás védőnői szolgálat működéséhez</t>
  </si>
  <si>
    <t>B2</t>
  </si>
  <si>
    <t>Felhalmozási célú támogatások államháztartáson belülről</t>
  </si>
  <si>
    <t>B25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</si>
  <si>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</si>
  <si>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</si>
  <si>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</si>
  <si>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</si>
  <si>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</si>
  <si>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</si>
  <si>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</si>
  <si>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</si>
  <si>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</si>
  <si>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B354</t>
  </si>
  <si>
    <t>Gépjárműadók</t>
  </si>
  <si>
    <t>Helyi önkormányzatot megillető rész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</si>
  <si>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</si>
  <si>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</si>
  <si>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</si>
  <si>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</si>
  <si>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</si>
  <si>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</si>
  <si>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</si>
  <si>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Áramdíj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</si>
  <si>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</si>
  <si>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</si>
  <si>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</si>
  <si>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</si>
  <si>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</si>
  <si>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</si>
  <si>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</si>
  <si>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</si>
  <si>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</si>
  <si>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</si>
  <si>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</si>
  <si>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</si>
  <si>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</si>
  <si>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</si>
  <si>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</si>
  <si>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Egyéb felhalmozási célú átvett pénzeszközök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</si>
  <si>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</si>
  <si>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</si>
  <si>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</si>
  <si>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</si>
  <si>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</si>
  <si>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</si>
  <si>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</si>
  <si>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</si>
  <si>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</si>
  <si>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2020. évi költségvetés bevételei</t>
  </si>
  <si>
    <t>Tanyagondnoki támogatás</t>
  </si>
  <si>
    <t>Bányatelepi lakás értékesítése</t>
  </si>
  <si>
    <t>107055 Tanyagondnoki szolgálat</t>
  </si>
  <si>
    <t xml:space="preserve">K336 </t>
  </si>
  <si>
    <t>Szakmai szolgáltatás / Főépítészi tevékenység/</t>
  </si>
  <si>
    <t>Sor-szám</t>
  </si>
  <si>
    <t>Megnevezés</t>
  </si>
  <si>
    <t>1.</t>
  </si>
  <si>
    <t>Működési bevételek összesen:</t>
  </si>
  <si>
    <t>2.</t>
  </si>
  <si>
    <t>3.</t>
  </si>
  <si>
    <t>4.</t>
  </si>
  <si>
    <t>5.</t>
  </si>
  <si>
    <t>6.</t>
  </si>
  <si>
    <t>Felhalmozási bevételek összesen:</t>
  </si>
  <si>
    <t>7.</t>
  </si>
  <si>
    <t>8.</t>
  </si>
  <si>
    <t>9.</t>
  </si>
  <si>
    <t>10.</t>
  </si>
  <si>
    <t>11.</t>
  </si>
  <si>
    <t>12.</t>
  </si>
  <si>
    <t>BEVÉTELEK összesen:</t>
  </si>
  <si>
    <t>13.</t>
  </si>
  <si>
    <t>14.</t>
  </si>
  <si>
    <t>Működési kiadások összesen:</t>
  </si>
  <si>
    <t>15.</t>
  </si>
  <si>
    <t>Személyi juttatás</t>
  </si>
  <si>
    <t>16.</t>
  </si>
  <si>
    <t>Munkaadót terhelő járulékok és szociális hozzájárulási adó</t>
  </si>
  <si>
    <t>17.</t>
  </si>
  <si>
    <t>18.</t>
  </si>
  <si>
    <t>Ellátottak pénzbeli juttatásai</t>
  </si>
  <si>
    <t>19.</t>
  </si>
  <si>
    <t>20.</t>
  </si>
  <si>
    <t>Felhalmozási kiadások összesen:</t>
  </si>
  <si>
    <t>21.</t>
  </si>
  <si>
    <t>22.</t>
  </si>
  <si>
    <t>23.</t>
  </si>
  <si>
    <t>24.</t>
  </si>
  <si>
    <t>25.</t>
  </si>
  <si>
    <t>KIADÁSOK összesen:</t>
  </si>
  <si>
    <t>kiemelt előirányzatonként</t>
  </si>
  <si>
    <t>Kiemelt előirányzatok</t>
  </si>
  <si>
    <t xml:space="preserve">011130   Önkormányzatok és önk hiv jogalkotó és ált ig tevékenysége </t>
  </si>
  <si>
    <t>Tulajdonosi bevételek koncessziós díj</t>
  </si>
  <si>
    <t>01120    Adó- vám és jövedéki igazgatás</t>
  </si>
  <si>
    <t>Magánszemélyek kommunális adója</t>
  </si>
  <si>
    <t>B360</t>
  </si>
  <si>
    <t>Szolgáltatások ellenértéke</t>
  </si>
  <si>
    <t>018010    Önkormányzatok elszámolásai a központi költségvetéssel</t>
  </si>
  <si>
    <t>Települési önk egyes köznevelési feladatainak támogatása</t>
  </si>
  <si>
    <t>Települési önk szociális,gy.jóléti és gy.étk. feladatainak támogatása</t>
  </si>
  <si>
    <t>B116</t>
  </si>
  <si>
    <t>B21</t>
  </si>
  <si>
    <t xml:space="preserve">Felhalmozási célú önkormányzati támogatások </t>
  </si>
  <si>
    <t>018030    Támogatási célú finanszírozási műveletek</t>
  </si>
  <si>
    <t>Államháztartáson belüli megelőgezések</t>
  </si>
  <si>
    <t>Bérleti díjak</t>
  </si>
  <si>
    <t>B410</t>
  </si>
  <si>
    <t>Biztosító által fizetett kártérítés</t>
  </si>
  <si>
    <t>B52</t>
  </si>
  <si>
    <t>Ingatlanok értékesítése</t>
  </si>
  <si>
    <t>Egyéb működési célú támogatások bevételei államh belül</t>
  </si>
  <si>
    <t xml:space="preserve">096015   Gyermekétkeztetés </t>
  </si>
  <si>
    <t>Ellátási díjak</t>
  </si>
  <si>
    <t xml:space="preserve">2020. évi költségvetés összevont mérlege </t>
  </si>
  <si>
    <t>Lakbérek/Bérleti díjak</t>
  </si>
  <si>
    <t xml:space="preserve">Nemesgulács Község Önkormányzata 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</si>
  <si>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</si>
  <si>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</si>
  <si>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</si>
  <si>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</si>
  <si>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</si>
  <si>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</si>
  <si>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</si>
  <si>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</si>
  <si>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</si>
  <si>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</si>
  <si>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</si>
  <si>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</si>
  <si>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</si>
  <si>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</si>
  <si>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</si>
  <si>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</si>
  <si>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</si>
  <si>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</si>
  <si>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</si>
  <si>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</si>
  <si>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</si>
  <si>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</si>
  <si>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</si>
  <si>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</si>
  <si>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</si>
  <si>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</si>
  <si>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107055</t>
  </si>
  <si>
    <t>Tanyagondnoki szolgálat</t>
  </si>
  <si>
    <t>Állam- igazgatási feladat</t>
  </si>
  <si>
    <t>Önkormányzatok és önkorm. hivatalok jogalkotó és ált. ig. tev</t>
  </si>
  <si>
    <t>Köztemető fenntartása és működtetése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</si>
  <si>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</si>
  <si>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</si>
  <si>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</si>
  <si>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</si>
  <si>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</si>
  <si>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</si>
  <si>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</si>
  <si>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</si>
  <si>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</si>
  <si>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</si>
  <si>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</si>
  <si>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Gyermekétkeztetés</t>
  </si>
  <si>
    <t>104037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</si>
  <si>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</si>
  <si>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</si>
  <si>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</si>
  <si>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</si>
  <si>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Támogatási célú fininszírozási műveletek</t>
  </si>
  <si>
    <t xml:space="preserve">Kiemelt előirányzat </t>
  </si>
  <si>
    <t>Rendezési terv felülvizsgálat</t>
  </si>
  <si>
    <t>Számítógép beszerzés</t>
  </si>
  <si>
    <t>Beruházások összesen</t>
  </si>
  <si>
    <t>Felújítások összesen</t>
  </si>
  <si>
    <t>Felhalmozási kiadások összesen</t>
  </si>
  <si>
    <t>Rendezvénytér kialakítása</t>
  </si>
  <si>
    <t>Tanyagondnoki autó beszeerzés</t>
  </si>
  <si>
    <t>Tanyagondnoki autó beszerzés</t>
  </si>
  <si>
    <t>Szertár kialakítása</t>
  </si>
  <si>
    <t>2019. előirányzat</t>
  </si>
  <si>
    <t>2020. előirányzat</t>
  </si>
  <si>
    <t>2021. előirányzat</t>
  </si>
  <si>
    <t>2022.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</si>
  <si>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</si>
  <si>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</si>
  <si>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</si>
  <si>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</si>
  <si>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</si>
  <si>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</si>
  <si>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</si>
  <si>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</si>
  <si>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</si>
  <si>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</si>
  <si>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</si>
  <si>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</si>
  <si>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</si>
  <si>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</si>
  <si>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</si>
  <si>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</si>
  <si>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</si>
  <si>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</si>
  <si>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</si>
  <si>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</si>
  <si>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</si>
  <si>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</si>
  <si>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</si>
  <si>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</si>
  <si>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</si>
  <si>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</si>
  <si>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</si>
  <si>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</si>
  <si>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</si>
  <si>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</si>
  <si>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</si>
  <si>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</si>
  <si>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</si>
  <si>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</si>
  <si>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</si>
  <si>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</si>
  <si>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</si>
  <si>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</si>
  <si>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</si>
  <si>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</si>
  <si>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</si>
  <si>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</si>
  <si>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</si>
  <si>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</si>
  <si>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</si>
  <si>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 xml:space="preserve">2020. évi költségvetés kiadásai </t>
  </si>
  <si>
    <t xml:space="preserve">2020.évi költségvetés felhalmozási kiadásai </t>
  </si>
  <si>
    <t xml:space="preserve">2020.-2023.  évi költségvetési bevételei és kiadásai </t>
  </si>
  <si>
    <t>Előirányzat-felhasználási terv   2020. évre</t>
  </si>
  <si>
    <t>Módosított előirányzat</t>
  </si>
  <si>
    <t>"</t>
  </si>
  <si>
    <t xml:space="preserve">                                                     "1.melléklet az  1/2020.( II.17  )önkormányzati rendelethez</t>
  </si>
  <si>
    <t xml:space="preserve">                                                    "  2.melléklet az 1 /2020.(II.17. )önkormányzati rendelethez</t>
  </si>
  <si>
    <t>Működési célú pénzeszköz átvétel</t>
  </si>
  <si>
    <t>B65 Egyéb működési célú pénzeszközátvétel</t>
  </si>
  <si>
    <t>Elszámolásból származó bevételek</t>
  </si>
  <si>
    <t xml:space="preserve">                                                         "3.melléklet a   1/2020. (II.17.) önkormányzati rendelethez</t>
  </si>
  <si>
    <t>Egyéb felhalmozási célú önkormányzati támogatások</t>
  </si>
  <si>
    <t xml:space="preserve">                                                  "4.melléklet az 1/2020.(II.17.)önkormányzati rendelethez</t>
  </si>
  <si>
    <t xml:space="preserve">                                                        "5.melléklet a    1/2020. ( II.17.) önkormányzati rendelethez</t>
  </si>
  <si>
    <t>107055 Tanyagondonki szolgálat</t>
  </si>
  <si>
    <t>018010 Önkormányzatok elszámolásai a központi költségvetéssel</t>
  </si>
  <si>
    <t>K55</t>
  </si>
  <si>
    <t>Helyi önkormányzatok előző évi elszámolásából származó kiadások</t>
  </si>
  <si>
    <t>K123</t>
  </si>
  <si>
    <t>Egyéb külső személyi juttatások</t>
  </si>
  <si>
    <t>91140 Óvodai nevelés, ellátás működtetési feladatai</t>
  </si>
  <si>
    <t xml:space="preserve">                                                        "6.melléklet az  1/2020.( II.17.)önkormányzati rendelethez</t>
  </si>
  <si>
    <t xml:space="preserve">Önkormányzatok elszámolásai a központi költségvetéssel </t>
  </si>
  <si>
    <t>91140</t>
  </si>
  <si>
    <t>Óvodai nevelés, ellátás működtetési feladatai</t>
  </si>
  <si>
    <t xml:space="preserve">                                                        "7.melléklet az   1/2020.(II.17.)önkormányzati rendelethez</t>
  </si>
  <si>
    <t xml:space="preserve">                                                        "8.melléklet az 1/2020.(II.17.)önkormányzati rendelethez</t>
  </si>
  <si>
    <t xml:space="preserve">                   "9.melléklet az 1/2020.(II.17.)önkormányzati rendelethez</t>
  </si>
  <si>
    <t xml:space="preserve">Viss maior útfelújítás </t>
  </si>
  <si>
    <t>Útfelújítás /viss maior /</t>
  </si>
  <si>
    <t xml:space="preserve">                                                        "10.melléklet az 1/2020.( II.17.)önkormányzati rendelethez</t>
  </si>
  <si>
    <t>B1131</t>
  </si>
  <si>
    <t>B1132</t>
  </si>
  <si>
    <t>Települési önkormányzatok szociális,gyermekjóléti feladatainak támogatása</t>
  </si>
  <si>
    <t>Rákóczi u. csapadékvíz elvezetés</t>
  </si>
  <si>
    <t>K1113</t>
  </si>
  <si>
    <t>Foglalkoztatottak egyéb személyi juttatásai</t>
  </si>
  <si>
    <t>Rákóczi u csapadékvíz elvezetés</t>
  </si>
  <si>
    <t>Szoc. Tűzifa</t>
  </si>
  <si>
    <t>Szállitási szolg</t>
  </si>
  <si>
    <t>Települési önk. gyermekétkeztetési feladatainak támogatása</t>
  </si>
  <si>
    <t>Működési célú költségvetési támogatások és kiegészítő támogatások</t>
  </si>
  <si>
    <t>Egyház támogatása</t>
  </si>
  <si>
    <t xml:space="preserve">K1102 </t>
  </si>
  <si>
    <t xml:space="preserve">Útfelújítás </t>
  </si>
  <si>
    <t>B4082</t>
  </si>
  <si>
    <t>Kamatbevételek</t>
  </si>
  <si>
    <t>Egyéb működési bevételek</t>
  </si>
  <si>
    <t>B411</t>
  </si>
  <si>
    <t>Felhalmozási célú támogatások bevételei</t>
  </si>
  <si>
    <t>Egyéb felhalomzási célú támogatások bevételei</t>
  </si>
  <si>
    <t>091140 Óvodai nevelés, ellátás működtetési feladatai</t>
  </si>
  <si>
    <t>091140</t>
  </si>
  <si>
    <t xml:space="preserve"> Közutak, hidak,alagútak üzemeltetése, fenntartása</t>
  </si>
  <si>
    <t>Eszközbeszerzés</t>
  </si>
  <si>
    <t>Egyeb tárgyeszköz beszerzés</t>
  </si>
  <si>
    <t>Útfelújítás</t>
  </si>
  <si>
    <t>Egyéb felhalmozási cálú kiadások</t>
  </si>
  <si>
    <t>Egyéb felhalmozási cáélú támogatáspk államháztartáson belülre</t>
  </si>
  <si>
    <t xml:space="preserve">                                                     1.melléklet az  /2021.(            )önkormányzati rendelethez</t>
  </si>
  <si>
    <t xml:space="preserve">                                                      2.melléklet az  /2021.(          )önkormányzati rendelethez</t>
  </si>
  <si>
    <t xml:space="preserve">                                                         3.melléklet a   /2021. (          .) önkormányzati rendelethez</t>
  </si>
  <si>
    <t xml:space="preserve">                                                  4.melléklet az   /2021.(            )önkormányzati rendelethez</t>
  </si>
  <si>
    <t xml:space="preserve">                                                        5.melléklet a    /2021. (           ) önkormányzati rendelethez</t>
  </si>
  <si>
    <t xml:space="preserve">                                                        6.melléklet az  /2021.(         )önkormányzati rendelethez</t>
  </si>
  <si>
    <t xml:space="preserve">                                                        7.melléklet az   /2021.(        )önkormányzati rendelethez</t>
  </si>
  <si>
    <t xml:space="preserve">                                                        8.melléklet az /2021.(    .)önkormányzati rendelethez</t>
  </si>
  <si>
    <t xml:space="preserve">                   9.melléklet az /2021.(     )önkormányzati rendelethez</t>
  </si>
  <si>
    <t xml:space="preserve">                                                        10.melléklet az /2021.(     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</si>
</sst>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,###"/>
  </numFmts>
  <fonts count="37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13"/>
      </patternFill>
    </fill>
    <fill>
      <patternFill patternType="solid">
        <fgColor rgb="FFFFC000"/>
        <bgColor indexed="13"/>
      </patternFill>
    </fill>
  </fills>
  <borders count="1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/>
      <top/>
      <bottom style="thin">
        <color indexed="64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3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3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/>
    <xf numFmtId="0" fontId="5" fillId="0" borderId="0"/>
    <xf numFmtId="0" fontId="21" fillId="0" borderId="0"/>
    <xf numFmtId="0" fontId="23" fillId="0" borderId="0"/>
    <xf numFmtId="0" fontId="23" fillId="0" borderId="0"/>
  </cellStyleXfs>
  <cellXfs count="573">
    <xf numFmtId="0" fontId="0" fillId="0" borderId="0" xfId="0"/>
    <xf numFmtId="0" fontId="0" fillId="0" borderId="0" xfId="0"/>
    <xf numFmtId="0" fontId="2" fillId="0" borderId="7" xfId="0" applyFont="1" applyBorder="1" applyAlignment="1">
      <alignment horizontal="center"/>
    </xf>
    <xf numFmtId="49" fontId="3" fillId="3" borderId="10" xfId="0" applyNumberFormat="1" applyFont="1" applyFill="1" applyBorder="1" applyAlignment="1">
      <alignment horizontal="left"/>
    </xf>
    <xf numFmtId="49" fontId="3" fillId="3" borderId="10" xfId="0" applyNumberFormat="1" applyFont="1" applyFill="1" applyBorder="1" applyAlignment="1">
      <alignment horizontal="center"/>
    </xf>
    <xf numFmtId="3" fontId="3" fillId="3" borderId="1" xfId="0" applyNumberFormat="1" applyFont="1" applyFill="1" applyBorder="1"/>
    <xf numFmtId="0" fontId="3" fillId="0" borderId="10" xfId="0" applyFont="1" applyBorder="1"/>
    <xf numFmtId="0" fontId="3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3" fontId="3" fillId="0" borderId="1" xfId="0" applyNumberFormat="1" applyFont="1" applyBorder="1"/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3" fontId="1" fillId="0" borderId="1" xfId="0" applyNumberFormat="1" applyFont="1" applyBorder="1"/>
    <xf numFmtId="0" fontId="3" fillId="0" borderId="10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3" fontId="2" fillId="0" borderId="1" xfId="0" applyNumberFormat="1" applyFont="1" applyBorder="1"/>
    <xf numFmtId="0" fontId="1" fillId="0" borderId="13" xfId="0" applyFont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3" fontId="4" fillId="0" borderId="1" xfId="0" applyNumberFormat="1" applyFont="1" applyBorder="1"/>
    <xf numFmtId="0" fontId="3" fillId="3" borderId="1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center"/>
    </xf>
    <xf numFmtId="0" fontId="2" fillId="0" borderId="10" xfId="0" applyFont="1" applyBorder="1"/>
    <xf numFmtId="3" fontId="2" fillId="0" borderId="14" xfId="0" applyNumberFormat="1" applyFont="1" applyBorder="1"/>
    <xf numFmtId="3" fontId="3" fillId="2" borderId="1" xfId="0" applyNumberFormat="1" applyFont="1" applyFill="1" applyBorder="1"/>
    <xf numFmtId="3" fontId="2" fillId="0" borderId="10" xfId="0" applyNumberFormat="1" applyFont="1" applyBorder="1"/>
    <xf numFmtId="3" fontId="1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64" fontId="1" fillId="0" borderId="10" xfId="0" applyNumberFormat="1" applyFont="1" applyBorder="1" applyAlignment="1">
      <alignment horizontal="left"/>
    </xf>
    <xf numFmtId="3" fontId="2" fillId="0" borderId="11" xfId="0" applyNumberFormat="1" applyFont="1" applyBorder="1"/>
    <xf numFmtId="0" fontId="1" fillId="0" borderId="15" xfId="0" applyFont="1" applyBorder="1" applyAlignment="1">
      <alignment horizontal="left"/>
    </xf>
    <xf numFmtId="0" fontId="1" fillId="0" borderId="1" xfId="0" applyFont="1" applyBorder="1"/>
    <xf numFmtId="0" fontId="3" fillId="0" borderId="12" xfId="0" applyFont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3" fontId="4" fillId="3" borderId="1" xfId="0" applyNumberFormat="1" applyFont="1" applyFill="1" applyBorder="1"/>
    <xf numFmtId="0" fontId="3" fillId="0" borderId="10" xfId="0" applyFont="1" applyBorder="1" applyAlignment="1">
      <alignment horizontal="center"/>
    </xf>
    <xf numFmtId="3" fontId="4" fillId="0" borderId="16" xfId="0" applyNumberFormat="1" applyFont="1" applyBorder="1"/>
    <xf numFmtId="0" fontId="3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3" fontId="2" fillId="0" borderId="17" xfId="0" applyNumberFormat="1" applyFont="1" applyBorder="1"/>
    <xf numFmtId="3" fontId="4" fillId="2" borderId="1" xfId="0" applyNumberFormat="1" applyFont="1" applyFill="1" applyBorder="1"/>
    <xf numFmtId="0" fontId="1" fillId="0" borderId="12" xfId="0" applyFont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3" fillId="3" borderId="10" xfId="1" applyFont="1" applyFill="1" applyBorder="1" applyAlignment="1">
      <alignment horizontal="left"/>
    </xf>
    <xf numFmtId="0" fontId="3" fillId="0" borderId="10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3" fillId="2" borderId="1" xfId="0" applyFont="1" applyFill="1" applyBorder="1"/>
    <xf numFmtId="3" fontId="2" fillId="2" borderId="1" xfId="0" applyNumberFormat="1" applyFont="1" applyFill="1" applyBorder="1"/>
    <xf numFmtId="0" fontId="3" fillId="2" borderId="8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3" fontId="4" fillId="2" borderId="14" xfId="0" applyNumberFormat="1" applyFont="1" applyFill="1" applyBorder="1"/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horizontal="left"/>
    </xf>
    <xf numFmtId="3" fontId="3" fillId="2" borderId="11" xfId="0" applyNumberFormat="1" applyFont="1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3" fontId="3" fillId="2" borderId="16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0" fillId="0" borderId="0" xfId="0"/>
    <xf numFmtId="0" fontId="3" fillId="0" borderId="13" xfId="0" applyFont="1" applyBorder="1" applyAlignment="1">
      <alignment horizontal="left"/>
    </xf>
    <xf numFmtId="0" fontId="3" fillId="3" borderId="8" xfId="0" applyFont="1" applyFill="1" applyBorder="1"/>
    <xf numFmtId="0" fontId="3" fillId="3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0" borderId="17" xfId="0" applyFont="1" applyBorder="1"/>
    <xf numFmtId="0" fontId="1" fillId="3" borderId="22" xfId="0" applyFont="1" applyFill="1" applyBorder="1" applyAlignment="1">
      <alignment horizontal="left"/>
    </xf>
    <xf numFmtId="0" fontId="3" fillId="3" borderId="22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center"/>
    </xf>
    <xf numFmtId="3" fontId="4" fillId="3" borderId="14" xfId="0" applyNumberFormat="1" applyFont="1" applyFill="1" applyBorder="1"/>
    <xf numFmtId="0" fontId="1" fillId="0" borderId="1" xfId="1" applyFont="1" applyBorder="1" applyAlignment="1">
      <alignment horizontal="left"/>
    </xf>
    <xf numFmtId="0" fontId="1" fillId="5" borderId="1" xfId="1" applyFont="1" applyFill="1" applyBorder="1" applyAlignment="1">
      <alignment horizontal="left"/>
    </xf>
    <xf numFmtId="3" fontId="2" fillId="5" borderId="1" xfId="1" applyNumberFormat="1" applyFont="1" applyFill="1" applyBorder="1"/>
    <xf numFmtId="3" fontId="4" fillId="5" borderId="1" xfId="1" applyNumberFormat="1" applyFont="1" applyFill="1" applyBorder="1"/>
    <xf numFmtId="3" fontId="4" fillId="4" borderId="1" xfId="0" applyNumberFormat="1" applyFont="1" applyFill="1" applyBorder="1"/>
    <xf numFmtId="0" fontId="3" fillId="4" borderId="10" xfId="1" applyFont="1" applyFill="1" applyBorder="1" applyAlignment="1">
      <alignment horizontal="center"/>
    </xf>
    <xf numFmtId="3" fontId="4" fillId="0" borderId="11" xfId="0" applyNumberFormat="1" applyFont="1" applyBorder="1"/>
    <xf numFmtId="0" fontId="3" fillId="0" borderId="15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2" fillId="0" borderId="1" xfId="0" applyFont="1" applyBorder="1"/>
    <xf numFmtId="3" fontId="4" fillId="0" borderId="26" xfId="0" applyNumberFormat="1" applyFont="1" applyBorder="1"/>
    <xf numFmtId="3" fontId="2" fillId="0" borderId="26" xfId="0" applyNumberFormat="1" applyFont="1" applyBorder="1"/>
    <xf numFmtId="3" fontId="2" fillId="0" borderId="27" xfId="0" applyNumberFormat="1" applyFont="1" applyBorder="1"/>
    <xf numFmtId="0" fontId="5" fillId="0" borderId="1" xfId="0" applyFont="1" applyBorder="1" applyAlignment="1">
      <alignment horizontal="center"/>
    </xf>
    <xf numFmtId="0" fontId="4" fillId="3" borderId="10" xfId="0" applyFont="1" applyFill="1" applyBorder="1"/>
    <xf numFmtId="0" fontId="4" fillId="0" borderId="10" xfId="0" applyFont="1" applyBorder="1"/>
    <xf numFmtId="49" fontId="3" fillId="0" borderId="10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2" fillId="0" borderId="10" xfId="0" applyFont="1" applyBorder="1" applyAlignment="1">
      <alignment horizontal="left"/>
    </xf>
    <xf numFmtId="0" fontId="11" fillId="4" borderId="10" xfId="0" applyFont="1" applyFill="1" applyBorder="1"/>
    <xf numFmtId="0" fontId="12" fillId="0" borderId="10" xfId="0" applyFont="1" applyBorder="1"/>
    <xf numFmtId="0" fontId="12" fillId="4" borderId="10" xfId="0" applyFont="1" applyFill="1" applyBorder="1" applyAlignment="1">
      <alignment horizontal="left"/>
    </xf>
    <xf numFmtId="0" fontId="11" fillId="4" borderId="10" xfId="0" applyFont="1" applyFill="1" applyBorder="1" applyAlignment="1">
      <alignment horizontal="left"/>
    </xf>
    <xf numFmtId="0" fontId="12" fillId="4" borderId="10" xfId="0" applyFont="1" applyFill="1" applyBorder="1"/>
    <xf numFmtId="0" fontId="5" fillId="0" borderId="26" xfId="0" applyFont="1" applyBorder="1" applyAlignment="1">
      <alignment horizontal="center"/>
    </xf>
    <xf numFmtId="0" fontId="13" fillId="3" borderId="10" xfId="0" applyFont="1" applyFill="1" applyBorder="1"/>
    <xf numFmtId="0" fontId="14" fillId="3" borderId="10" xfId="0" applyFont="1" applyFill="1" applyBorder="1" applyAlignment="1">
      <alignment horizontal="left"/>
    </xf>
    <xf numFmtId="0" fontId="4" fillId="6" borderId="10" xfId="0" applyFont="1" applyFill="1" applyBorder="1"/>
    <xf numFmtId="0" fontId="2" fillId="6" borderId="10" xfId="0" applyFont="1" applyFill="1" applyBorder="1"/>
    <xf numFmtId="3" fontId="4" fillId="0" borderId="1" xfId="0" applyNumberFormat="1" applyFont="1" applyFill="1" applyBorder="1"/>
    <xf numFmtId="3" fontId="5" fillId="0" borderId="1" xfId="0" applyNumberFormat="1" applyFont="1" applyBorder="1" applyAlignment="1">
      <alignment horizontal="center"/>
    </xf>
    <xf numFmtId="0" fontId="12" fillId="0" borderId="42" xfId="0" applyFont="1" applyBorder="1" applyAlignment="1">
      <alignment horizontal="left"/>
    </xf>
    <xf numFmtId="3" fontId="12" fillId="0" borderId="43" xfId="0" applyNumberFormat="1" applyFont="1" applyBorder="1" applyAlignment="1">
      <alignment horizontal="right"/>
    </xf>
    <xf numFmtId="3" fontId="12" fillId="0" borderId="44" xfId="0" applyNumberFormat="1" applyFont="1" applyBorder="1" applyAlignment="1">
      <alignment horizontal="left"/>
    </xf>
    <xf numFmtId="0" fontId="9" fillId="0" borderId="45" xfId="0" applyFont="1" applyBorder="1" applyAlignment="1">
      <alignment horizontal="left"/>
    </xf>
    <xf numFmtId="3" fontId="9" fillId="0" borderId="19" xfId="0" applyNumberFormat="1" applyFont="1" applyBorder="1" applyAlignment="1">
      <alignment horizontal="right"/>
    </xf>
    <xf numFmtId="0" fontId="9" fillId="0" borderId="43" xfId="0" applyFont="1" applyBorder="1" applyAlignment="1">
      <alignment horizontal="left"/>
    </xf>
    <xf numFmtId="0" fontId="9" fillId="0" borderId="46" xfId="0" applyFont="1" applyBorder="1" applyAlignment="1">
      <alignment horizontal="left"/>
    </xf>
    <xf numFmtId="0" fontId="12" fillId="0" borderId="46" xfId="0" applyFont="1" applyBorder="1" applyAlignment="1">
      <alignment horizontal="left"/>
    </xf>
    <xf numFmtId="3" fontId="12" fillId="0" borderId="19" xfId="0" applyNumberFormat="1" applyFont="1" applyBorder="1" applyAlignment="1">
      <alignment horizontal="right"/>
    </xf>
    <xf numFmtId="0" fontId="12" fillId="0" borderId="47" xfId="0" applyFont="1" applyBorder="1" applyAlignment="1">
      <alignment horizontal="left"/>
    </xf>
    <xf numFmtId="3" fontId="12" fillId="0" borderId="18" xfId="0" applyNumberFormat="1" applyFont="1" applyBorder="1" applyAlignment="1">
      <alignment horizontal="right"/>
    </xf>
    <xf numFmtId="0" fontId="1" fillId="0" borderId="0" xfId="0" applyFont="1" applyAlignment="1"/>
    <xf numFmtId="3" fontId="2" fillId="0" borderId="1" xfId="0" applyNumberFormat="1" applyFont="1" applyBorder="1" applyAlignment="1">
      <alignment horizontal="center"/>
    </xf>
    <xf numFmtId="0" fontId="1" fillId="0" borderId="43" xfId="0" applyFont="1" applyBorder="1" applyAlignment="1">
      <alignment wrapText="1"/>
    </xf>
    <xf numFmtId="3" fontId="1" fillId="0" borderId="44" xfId="0" applyNumberFormat="1" applyFont="1" applyBorder="1" applyAlignment="1">
      <alignment horizontal="right"/>
    </xf>
    <xf numFmtId="3" fontId="2" fillId="0" borderId="44" xfId="0" applyNumberFormat="1" applyFont="1" applyBorder="1" applyAlignment="1">
      <alignment horizontal="right"/>
    </xf>
    <xf numFmtId="0" fontId="1" fillId="0" borderId="49" xfId="0" applyFont="1" applyBorder="1"/>
    <xf numFmtId="3" fontId="2" fillId="0" borderId="19" xfId="0" applyNumberFormat="1" applyFont="1" applyBorder="1" applyAlignment="1">
      <alignment horizontal="right"/>
    </xf>
    <xf numFmtId="3" fontId="1" fillId="0" borderId="19" xfId="0" applyNumberFormat="1" applyFont="1" applyBorder="1" applyAlignment="1">
      <alignment horizontal="right"/>
    </xf>
    <xf numFmtId="0" fontId="1" fillId="0" borderId="46" xfId="0" applyFont="1" applyBorder="1" applyAlignment="1">
      <alignment wrapText="1"/>
    </xf>
    <xf numFmtId="0" fontId="1" fillId="0" borderId="50" xfId="0" applyFont="1" applyBorder="1"/>
    <xf numFmtId="3" fontId="1" fillId="0" borderId="18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0" fontId="1" fillId="0" borderId="47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3" fontId="0" fillId="0" borderId="0" xfId="0" applyNumberFormat="1"/>
    <xf numFmtId="0" fontId="9" fillId="0" borderId="1" xfId="0" applyFont="1" applyBorder="1" applyAlignment="1">
      <alignment horizontal="center"/>
    </xf>
    <xf numFmtId="0" fontId="9" fillId="0" borderId="0" xfId="0" applyFont="1"/>
    <xf numFmtId="0" fontId="2" fillId="0" borderId="4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5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1" fillId="0" borderId="12" xfId="0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3" fontId="2" fillId="0" borderId="21" xfId="0" applyNumberFormat="1" applyFont="1" applyBorder="1"/>
    <xf numFmtId="0" fontId="3" fillId="0" borderId="12" xfId="0" applyFont="1" applyBorder="1"/>
    <xf numFmtId="3" fontId="3" fillId="0" borderId="11" xfId="0" applyNumberFormat="1" applyFont="1" applyBorder="1"/>
    <xf numFmtId="0" fontId="3" fillId="7" borderId="1" xfId="0" applyFont="1" applyFill="1" applyBorder="1" applyAlignment="1">
      <alignment horizontal="right"/>
    </xf>
    <xf numFmtId="0" fontId="3" fillId="7" borderId="12" xfId="0" applyFont="1" applyFill="1" applyBorder="1"/>
    <xf numFmtId="0" fontId="3" fillId="7" borderId="10" xfId="0" applyFont="1" applyFill="1" applyBorder="1"/>
    <xf numFmtId="3" fontId="3" fillId="7" borderId="11" xfId="0" applyNumberFormat="1" applyFont="1" applyFill="1" applyBorder="1"/>
    <xf numFmtId="3" fontId="3" fillId="7" borderId="1" xfId="0" applyNumberFormat="1" applyFont="1" applyFill="1" applyBorder="1"/>
    <xf numFmtId="3" fontId="2" fillId="0" borderId="14" xfId="0" applyNumberFormat="1" applyFont="1" applyFill="1" applyBorder="1"/>
    <xf numFmtId="49" fontId="12" fillId="0" borderId="52" xfId="0" applyNumberFormat="1" applyFont="1" applyBorder="1" applyAlignment="1">
      <alignment horizontal="left"/>
    </xf>
    <xf numFmtId="0" fontId="12" fillId="0" borderId="53" xfId="0" applyFont="1" applyBorder="1"/>
    <xf numFmtId="0" fontId="12" fillId="0" borderId="53" xfId="0" applyFont="1" applyBorder="1" applyAlignment="1">
      <alignment horizontal="left"/>
    </xf>
    <xf numFmtId="0" fontId="12" fillId="0" borderId="54" xfId="0" applyFont="1" applyBorder="1" applyAlignment="1">
      <alignment horizontal="left"/>
    </xf>
    <xf numFmtId="0" fontId="19" fillId="0" borderId="0" xfId="0" applyFont="1" applyAlignment="1"/>
    <xf numFmtId="0" fontId="20" fillId="0" borderId="0" xfId="2" applyFont="1" applyFill="1" applyProtection="1"/>
    <xf numFmtId="0" fontId="20" fillId="0" borderId="0" xfId="2" applyFont="1" applyFill="1" applyProtection="1">
      <protection locked="0"/>
    </xf>
    <xf numFmtId="0" fontId="24" fillId="0" borderId="0" xfId="3" applyFont="1" applyFill="1" applyAlignment="1">
      <alignment horizontal="right"/>
    </xf>
    <xf numFmtId="0" fontId="22" fillId="0" borderId="1" xfId="2" applyFont="1" applyFill="1" applyBorder="1" applyAlignment="1" applyProtection="1">
      <alignment horizontal="center" vertical="center" wrapText="1"/>
    </xf>
    <xf numFmtId="0" fontId="22" fillId="0" borderId="1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left" vertical="center" indent="1"/>
    </xf>
    <xf numFmtId="0" fontId="18" fillId="0" borderId="1" xfId="2" applyFont="1" applyFill="1" applyBorder="1" applyAlignment="1" applyProtection="1">
      <alignment horizontal="left" vertical="center" wrapText="1" indent="1"/>
    </xf>
    <xf numFmtId="165" fontId="18" fillId="0" borderId="1" xfId="2" applyNumberFormat="1" applyFont="1" applyFill="1" applyBorder="1" applyAlignment="1" applyProtection="1">
      <alignment vertical="center"/>
      <protection locked="0"/>
    </xf>
    <xf numFmtId="165" fontId="18" fillId="0" borderId="1" xfId="2" applyNumberFormat="1" applyFont="1" applyFill="1" applyBorder="1" applyAlignment="1" applyProtection="1">
      <alignment vertical="center"/>
    </xf>
    <xf numFmtId="0" fontId="18" fillId="0" borderId="1" xfId="2" applyFont="1" applyFill="1" applyBorder="1" applyAlignment="1" applyProtection="1">
      <alignment horizontal="left" vertical="center" indent="1"/>
    </xf>
    <xf numFmtId="0" fontId="20" fillId="7" borderId="1" xfId="2" applyFont="1" applyFill="1" applyBorder="1" applyAlignment="1" applyProtection="1">
      <alignment horizontal="left" vertical="center" indent="1"/>
    </xf>
    <xf numFmtId="0" fontId="25" fillId="7" borderId="1" xfId="2" applyFont="1" applyFill="1" applyBorder="1" applyAlignment="1" applyProtection="1">
      <alignment horizontal="left" vertical="center" indent="1"/>
    </xf>
    <xf numFmtId="165" fontId="25" fillId="7" borderId="1" xfId="2" applyNumberFormat="1" applyFont="1" applyFill="1" applyBorder="1" applyAlignment="1" applyProtection="1">
      <alignment vertical="center"/>
    </xf>
    <xf numFmtId="0" fontId="22" fillId="7" borderId="1" xfId="2" applyFont="1" applyFill="1" applyBorder="1" applyAlignment="1" applyProtection="1">
      <alignment horizontal="left" vertical="center" indent="1"/>
    </xf>
    <xf numFmtId="0" fontId="25" fillId="7" borderId="1" xfId="2" applyFont="1" applyFill="1" applyBorder="1" applyAlignment="1" applyProtection="1">
      <alignment horizontal="left" indent="1"/>
    </xf>
    <xf numFmtId="165" fontId="25" fillId="7" borderId="1" xfId="2" applyNumberFormat="1" applyFont="1" applyFill="1" applyBorder="1" applyProtection="1"/>
    <xf numFmtId="0" fontId="29" fillId="0" borderId="56" xfId="4" applyFont="1" applyFill="1" applyBorder="1" applyAlignment="1" applyProtection="1">
      <alignment horizontal="center" vertical="center" wrapText="1"/>
    </xf>
    <xf numFmtId="0" fontId="29" fillId="0" borderId="57" xfId="4" applyFont="1" applyFill="1" applyBorder="1" applyAlignment="1" applyProtection="1">
      <alignment horizontal="center" vertical="center" wrapText="1"/>
    </xf>
    <xf numFmtId="0" fontId="30" fillId="0" borderId="56" xfId="4" applyFont="1" applyFill="1" applyBorder="1" applyAlignment="1" applyProtection="1">
      <alignment horizontal="center" vertical="center" wrapText="1"/>
    </xf>
    <xf numFmtId="0" fontId="30" fillId="0" borderId="57" xfId="4" applyFont="1" applyFill="1" applyBorder="1" applyAlignment="1" applyProtection="1">
      <alignment horizontal="center" vertical="center" wrapText="1"/>
    </xf>
    <xf numFmtId="165" fontId="31" fillId="0" borderId="58" xfId="4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59" xfId="4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42" xfId="4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26" xfId="4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27" xfId="4" applyNumberFormat="1" applyFont="1" applyFill="1" applyBorder="1" applyAlignment="1" applyProtection="1">
      <alignment horizontal="right" vertical="center" wrapText="1" indent="1"/>
      <protection locked="0"/>
    </xf>
    <xf numFmtId="165" fontId="31" fillId="0" borderId="60" xfId="4" applyNumberFormat="1" applyFont="1" applyFill="1" applyBorder="1" applyAlignment="1" applyProtection="1">
      <alignment horizontal="right" vertical="center" wrapText="1" indent="1"/>
      <protection locked="0"/>
    </xf>
    <xf numFmtId="165" fontId="32" fillId="0" borderId="61" xfId="4" applyNumberFormat="1" applyFont="1" applyFill="1" applyBorder="1" applyAlignment="1" applyProtection="1">
      <alignment vertical="center" wrapText="1"/>
    </xf>
    <xf numFmtId="165" fontId="32" fillId="0" borderId="62" xfId="4" applyNumberFormat="1" applyFont="1" applyFill="1" applyBorder="1" applyAlignment="1" applyProtection="1">
      <alignment vertical="center" wrapText="1"/>
    </xf>
    <xf numFmtId="3" fontId="31" fillId="0" borderId="59" xfId="4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0" applyFont="1" applyBorder="1"/>
    <xf numFmtId="0" fontId="2" fillId="0" borderId="69" xfId="0" applyFont="1" applyBorder="1" applyAlignment="1">
      <alignment horizontal="center"/>
    </xf>
    <xf numFmtId="0" fontId="12" fillId="0" borderId="72" xfId="0" applyFont="1" applyBorder="1"/>
    <xf numFmtId="0" fontId="11" fillId="4" borderId="72" xfId="0" applyFont="1" applyFill="1" applyBorder="1"/>
    <xf numFmtId="0" fontId="11" fillId="0" borderId="65" xfId="0" applyFont="1" applyBorder="1"/>
    <xf numFmtId="0" fontId="11" fillId="0" borderId="0" xfId="0" applyFont="1" applyBorder="1"/>
    <xf numFmtId="3" fontId="11" fillId="0" borderId="66" xfId="0" applyNumberFormat="1" applyFont="1" applyBorder="1"/>
    <xf numFmtId="0" fontId="11" fillId="4" borderId="72" xfId="0" applyFont="1" applyFill="1" applyBorder="1" applyAlignment="1">
      <alignment horizontal="left"/>
    </xf>
    <xf numFmtId="0" fontId="12" fillId="0" borderId="72" xfId="0" applyFont="1" applyBorder="1" applyAlignment="1">
      <alignment horizontal="left"/>
    </xf>
    <xf numFmtId="0" fontId="11" fillId="4" borderId="74" xfId="0" applyFont="1" applyFill="1" applyBorder="1"/>
    <xf numFmtId="0" fontId="11" fillId="4" borderId="75" xfId="0" applyFont="1" applyFill="1" applyBorder="1"/>
    <xf numFmtId="0" fontId="2" fillId="0" borderId="6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65" xfId="0" applyFont="1" applyBorder="1"/>
    <xf numFmtId="0" fontId="1" fillId="0" borderId="0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3" fillId="3" borderId="72" xfId="0" applyFont="1" applyFill="1" applyBorder="1"/>
    <xf numFmtId="3" fontId="3" fillId="3" borderId="71" xfId="0" applyNumberFormat="1" applyFont="1" applyFill="1" applyBorder="1" applyAlignment="1">
      <alignment vertical="center"/>
    </xf>
    <xf numFmtId="0" fontId="4" fillId="0" borderId="72" xfId="0" applyFont="1" applyBorder="1"/>
    <xf numFmtId="3" fontId="1" fillId="0" borderId="71" xfId="0" applyNumberFormat="1" applyFont="1" applyBorder="1" applyAlignment="1">
      <alignment vertical="center"/>
    </xf>
    <xf numFmtId="0" fontId="2" fillId="0" borderId="72" xfId="0" applyFont="1" applyBorder="1"/>
    <xf numFmtId="0" fontId="4" fillId="3" borderId="72" xfId="0" applyFont="1" applyFill="1" applyBorder="1"/>
    <xf numFmtId="3" fontId="4" fillId="3" borderId="71" xfId="0" applyNumberFormat="1" applyFont="1" applyFill="1" applyBorder="1"/>
    <xf numFmtId="3" fontId="4" fillId="0" borderId="71" xfId="0" applyNumberFormat="1" applyFont="1" applyBorder="1"/>
    <xf numFmtId="3" fontId="2" fillId="0" borderId="71" xfId="0" applyNumberFormat="1" applyFont="1" applyBorder="1"/>
    <xf numFmtId="3" fontId="4" fillId="4" borderId="26" xfId="0" applyNumberFormat="1" applyFont="1" applyFill="1" applyBorder="1"/>
    <xf numFmtId="0" fontId="4" fillId="6" borderId="72" xfId="0" applyFont="1" applyFill="1" applyBorder="1"/>
    <xf numFmtId="3" fontId="2" fillId="6" borderId="71" xfId="0" applyNumberFormat="1" applyFont="1" applyFill="1" applyBorder="1"/>
    <xf numFmtId="0" fontId="2" fillId="6" borderId="74" xfId="0" applyFont="1" applyFill="1" applyBorder="1"/>
    <xf numFmtId="0" fontId="2" fillId="6" borderId="75" xfId="0" applyFont="1" applyFill="1" applyBorder="1"/>
    <xf numFmtId="0" fontId="4" fillId="6" borderId="75" xfId="0" applyFont="1" applyFill="1" applyBorder="1"/>
    <xf numFmtId="3" fontId="4" fillId="6" borderId="76" xfId="0" applyNumberFormat="1" applyFont="1" applyFill="1" applyBorder="1"/>
    <xf numFmtId="0" fontId="12" fillId="0" borderId="37" xfId="0" applyFont="1" applyBorder="1" applyAlignment="1">
      <alignment horizontal="center" wrapText="1"/>
    </xf>
    <xf numFmtId="49" fontId="12" fillId="0" borderId="80" xfId="0" applyNumberFormat="1" applyFont="1" applyBorder="1"/>
    <xf numFmtId="3" fontId="12" fillId="0" borderId="26" xfId="0" applyNumberFormat="1" applyFont="1" applyBorder="1" applyAlignment="1">
      <alignment horizontal="right"/>
    </xf>
    <xf numFmtId="49" fontId="12" fillId="0" borderId="37" xfId="0" applyNumberFormat="1" applyFont="1" applyBorder="1"/>
    <xf numFmtId="49" fontId="9" fillId="0" borderId="37" xfId="0" applyNumberFormat="1" applyFont="1" applyBorder="1"/>
    <xf numFmtId="0" fontId="13" fillId="4" borderId="81" xfId="0" applyFont="1" applyFill="1" applyBorder="1"/>
    <xf numFmtId="0" fontId="11" fillId="4" borderId="82" xfId="0" applyFont="1" applyFill="1" applyBorder="1" applyAlignment="1">
      <alignment horizontal="left"/>
    </xf>
    <xf numFmtId="3" fontId="11" fillId="4" borderId="83" xfId="0" applyNumberFormat="1" applyFont="1" applyFill="1" applyBorder="1" applyAlignment="1">
      <alignment horizontal="right"/>
    </xf>
    <xf numFmtId="3" fontId="11" fillId="4" borderId="84" xfId="0" applyNumberFormat="1" applyFont="1" applyFill="1" applyBorder="1" applyAlignment="1">
      <alignment horizontal="right"/>
    </xf>
    <xf numFmtId="0" fontId="8" fillId="0" borderId="0" xfId="0" applyFont="1" applyBorder="1"/>
    <xf numFmtId="3" fontId="3" fillId="0" borderId="71" xfId="0" applyNumberFormat="1" applyFont="1" applyBorder="1" applyAlignment="1">
      <alignment vertical="center"/>
    </xf>
    <xf numFmtId="0" fontId="4" fillId="3" borderId="74" xfId="0" applyFont="1" applyFill="1" applyBorder="1"/>
    <xf numFmtId="0" fontId="4" fillId="3" borderId="75" xfId="0" applyFont="1" applyFill="1" applyBorder="1"/>
    <xf numFmtId="3" fontId="4" fillId="3" borderId="76" xfId="0" applyNumberFormat="1" applyFont="1" applyFill="1" applyBorder="1"/>
    <xf numFmtId="3" fontId="2" fillId="0" borderId="32" xfId="0" applyNumberFormat="1" applyFont="1" applyBorder="1"/>
    <xf numFmtId="3" fontId="2" fillId="0" borderId="0" xfId="0" applyNumberFormat="1" applyFont="1" applyBorder="1"/>
    <xf numFmtId="0" fontId="1" fillId="0" borderId="65" xfId="0" applyFont="1" applyBorder="1" applyAlignment="1">
      <alignment horizontal="center"/>
    </xf>
    <xf numFmtId="0" fontId="3" fillId="0" borderId="72" xfId="0" applyFont="1" applyBorder="1"/>
    <xf numFmtId="0" fontId="1" fillId="0" borderId="72" xfId="0" applyFont="1" applyBorder="1"/>
    <xf numFmtId="0" fontId="1" fillId="0" borderId="37" xfId="0" applyFont="1" applyBorder="1"/>
    <xf numFmtId="164" fontId="3" fillId="0" borderId="72" xfId="0" applyNumberFormat="1" applyFont="1" applyBorder="1"/>
    <xf numFmtId="0" fontId="3" fillId="0" borderId="72" xfId="1" applyFont="1" applyBorder="1"/>
    <xf numFmtId="164" fontId="1" fillId="0" borderId="72" xfId="0" applyNumberFormat="1" applyFont="1" applyBorder="1"/>
    <xf numFmtId="0" fontId="3" fillId="0" borderId="72" xfId="0" applyFont="1" applyBorder="1" applyAlignment="1">
      <alignment horizontal="left"/>
    </xf>
    <xf numFmtId="0" fontId="1" fillId="0" borderId="73" xfId="0" applyFont="1" applyBorder="1" applyAlignment="1">
      <alignment horizontal="left"/>
    </xf>
    <xf numFmtId="0" fontId="3" fillId="0" borderId="73" xfId="0" applyFont="1" applyBorder="1" applyAlignment="1">
      <alignment horizontal="left"/>
    </xf>
    <xf numFmtId="0" fontId="1" fillId="0" borderId="72" xfId="0" applyFont="1" applyBorder="1" applyAlignment="1">
      <alignment horizontal="left"/>
    </xf>
    <xf numFmtId="0" fontId="1" fillId="0" borderId="65" xfId="0" applyFont="1" applyBorder="1"/>
    <xf numFmtId="0" fontId="2" fillId="0" borderId="37" xfId="0" applyFont="1" applyBorder="1"/>
    <xf numFmtId="0" fontId="1" fillId="0" borderId="37" xfId="0" applyFont="1" applyBorder="1" applyAlignment="1">
      <alignment horizontal="left"/>
    </xf>
    <xf numFmtId="0" fontId="1" fillId="0" borderId="86" xfId="0" applyFont="1" applyBorder="1" applyAlignment="1">
      <alignment horizontal="left"/>
    </xf>
    <xf numFmtId="0" fontId="3" fillId="0" borderId="65" xfId="0" applyFont="1" applyBorder="1"/>
    <xf numFmtId="0" fontId="3" fillId="3" borderId="72" xfId="1" applyFont="1" applyFill="1" applyBorder="1"/>
    <xf numFmtId="0" fontId="1" fillId="0" borderId="37" xfId="1" applyFont="1" applyBorder="1"/>
    <xf numFmtId="0" fontId="1" fillId="3" borderId="87" xfId="0" applyFont="1" applyFill="1" applyBorder="1"/>
    <xf numFmtId="0" fontId="3" fillId="2" borderId="37" xfId="0" applyFont="1" applyFill="1" applyBorder="1" applyAlignment="1">
      <alignment horizontal="center"/>
    </xf>
    <xf numFmtId="0" fontId="3" fillId="2" borderId="86" xfId="0" applyFont="1" applyFill="1" applyBorder="1"/>
    <xf numFmtId="0" fontId="3" fillId="2" borderId="72" xfId="0" applyFont="1" applyFill="1" applyBorder="1"/>
    <xf numFmtId="0" fontId="3" fillId="2" borderId="88" xfId="0" applyFont="1" applyFill="1" applyBorder="1"/>
    <xf numFmtId="0" fontId="3" fillId="2" borderId="37" xfId="0" applyFont="1" applyFill="1" applyBorder="1"/>
    <xf numFmtId="0" fontId="3" fillId="2" borderId="81" xfId="0" applyFont="1" applyFill="1" applyBorder="1"/>
    <xf numFmtId="0" fontId="3" fillId="2" borderId="89" xfId="0" applyFont="1" applyFill="1" applyBorder="1" applyAlignment="1">
      <alignment horizontal="left"/>
    </xf>
    <xf numFmtId="0" fontId="3" fillId="2" borderId="90" xfId="0" applyFont="1" applyFill="1" applyBorder="1" applyAlignment="1">
      <alignment horizontal="left"/>
    </xf>
    <xf numFmtId="3" fontId="4" fillId="2" borderId="89" xfId="0" applyNumberFormat="1" applyFont="1" applyFill="1" applyBorder="1"/>
    <xf numFmtId="0" fontId="10" fillId="0" borderId="6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/>
    </xf>
    <xf numFmtId="0" fontId="8" fillId="0" borderId="0" xfId="0" applyFont="1" applyBorder="1"/>
    <xf numFmtId="0" fontId="0" fillId="0" borderId="0" xfId="0" applyBorder="1"/>
    <xf numFmtId="0" fontId="10" fillId="0" borderId="65" xfId="4" applyFont="1" applyBorder="1" applyAlignment="1">
      <alignment horizontal="center" wrapText="1"/>
    </xf>
    <xf numFmtId="165" fontId="27" fillId="0" borderId="0" xfId="4" applyNumberFormat="1" applyFont="1" applyFill="1" applyBorder="1" applyAlignment="1">
      <alignment vertical="center" wrapText="1"/>
    </xf>
    <xf numFmtId="165" fontId="28" fillId="0" borderId="66" xfId="4" applyNumberFormat="1" applyFont="1" applyFill="1" applyBorder="1" applyAlignment="1">
      <alignment horizontal="right" vertical="center"/>
    </xf>
    <xf numFmtId="0" fontId="29" fillId="0" borderId="55" xfId="4" applyFont="1" applyFill="1" applyBorder="1" applyAlignment="1" applyProtection="1">
      <alignment horizontal="center" vertical="center" wrapText="1"/>
    </xf>
    <xf numFmtId="0" fontId="30" fillId="0" borderId="55" xfId="4" applyFont="1" applyFill="1" applyBorder="1" applyAlignment="1" applyProtection="1">
      <alignment horizontal="center" vertical="center" wrapText="1"/>
    </xf>
    <xf numFmtId="0" fontId="18" fillId="0" borderId="80" xfId="4" applyFont="1" applyFill="1" applyBorder="1" applyAlignment="1" applyProtection="1">
      <alignment horizontal="left" vertical="center" wrapText="1" indent="1"/>
    </xf>
    <xf numFmtId="0" fontId="18" fillId="0" borderId="37" xfId="4" applyFont="1" applyFill="1" applyBorder="1" applyAlignment="1" applyProtection="1">
      <alignment horizontal="left" vertical="center" wrapText="1" indent="1"/>
    </xf>
    <xf numFmtId="0" fontId="18" fillId="0" borderId="37" xfId="4" applyFont="1" applyFill="1" applyBorder="1" applyAlignment="1" applyProtection="1">
      <alignment horizontal="left" vertical="center" wrapText="1" indent="8"/>
    </xf>
    <xf numFmtId="0" fontId="33" fillId="0" borderId="92" xfId="4" applyFont="1" applyFill="1" applyBorder="1" applyAlignment="1" applyProtection="1">
      <alignment vertical="center" wrapText="1"/>
    </xf>
    <xf numFmtId="0" fontId="10" fillId="0" borderId="37" xfId="0" applyFont="1" applyBorder="1"/>
    <xf numFmtId="0" fontId="9" fillId="0" borderId="26" xfId="0" applyFont="1" applyBorder="1"/>
    <xf numFmtId="0" fontId="9" fillId="0" borderId="37" xfId="0" applyFont="1" applyBorder="1"/>
    <xf numFmtId="3" fontId="9" fillId="0" borderId="26" xfId="0" applyNumberFormat="1" applyFont="1" applyBorder="1"/>
    <xf numFmtId="0" fontId="10" fillId="3" borderId="37" xfId="0" applyFont="1" applyFill="1" applyBorder="1"/>
    <xf numFmtId="3" fontId="10" fillId="3" borderId="26" xfId="0" applyNumberFormat="1" applyFont="1" applyFill="1" applyBorder="1"/>
    <xf numFmtId="0" fontId="10" fillId="3" borderId="94" xfId="0" applyFont="1" applyFill="1" applyBorder="1"/>
    <xf numFmtId="3" fontId="10" fillId="3" borderId="93" xfId="0" applyNumberFormat="1" applyFont="1" applyFill="1" applyBorder="1"/>
    <xf numFmtId="0" fontId="9" fillId="0" borderId="95" xfId="0" applyFont="1" applyBorder="1"/>
    <xf numFmtId="3" fontId="9" fillId="0" borderId="96" xfId="0" applyNumberFormat="1" applyFont="1" applyBorder="1"/>
    <xf numFmtId="0" fontId="10" fillId="3" borderId="97" xfId="0" applyFont="1" applyFill="1" applyBorder="1"/>
    <xf numFmtId="3" fontId="10" fillId="3" borderId="98" xfId="0" applyNumberFormat="1" applyFont="1" applyFill="1" applyBorder="1"/>
    <xf numFmtId="0" fontId="1" fillId="0" borderId="63" xfId="0" applyFont="1" applyBorder="1" applyAlignment="1"/>
    <xf numFmtId="0" fontId="1" fillId="0" borderId="65" xfId="0" applyFont="1" applyBorder="1" applyAlignment="1"/>
    <xf numFmtId="0" fontId="1" fillId="0" borderId="37" xfId="0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/>
    </xf>
    <xf numFmtId="49" fontId="1" fillId="0" borderId="80" xfId="0" applyNumberFormat="1" applyFont="1" applyBorder="1" applyAlignment="1"/>
    <xf numFmtId="3" fontId="2" fillId="0" borderId="93" xfId="0" applyNumberFormat="1" applyFont="1" applyBorder="1" applyAlignment="1">
      <alignment horizontal="right"/>
    </xf>
    <xf numFmtId="49" fontId="1" fillId="0" borderId="37" xfId="0" applyNumberFormat="1" applyFont="1" applyBorder="1" applyAlignment="1"/>
    <xf numFmtId="49" fontId="1" fillId="0" borderId="77" xfId="0" applyNumberFormat="1" applyFont="1" applyBorder="1" applyAlignment="1"/>
    <xf numFmtId="0" fontId="1" fillId="4" borderId="81" xfId="0" applyFont="1" applyFill="1" applyBorder="1" applyAlignment="1"/>
    <xf numFmtId="0" fontId="3" fillId="4" borderId="89" xfId="0" applyFont="1" applyFill="1" applyBorder="1" applyAlignment="1">
      <alignment horizontal="left"/>
    </xf>
    <xf numFmtId="3" fontId="3" fillId="4" borderId="89" xfId="0" applyNumberFormat="1" applyFont="1" applyFill="1" applyBorder="1" applyAlignment="1">
      <alignment horizontal="right"/>
    </xf>
    <xf numFmtId="3" fontId="4" fillId="4" borderId="89" xfId="0" applyNumberFormat="1" applyFont="1" applyFill="1" applyBorder="1" applyAlignment="1">
      <alignment horizontal="right"/>
    </xf>
    <xf numFmtId="3" fontId="4" fillId="4" borderId="99" xfId="0" applyNumberFormat="1" applyFont="1" applyFill="1" applyBorder="1" applyAlignment="1">
      <alignment horizontal="right"/>
    </xf>
    <xf numFmtId="0" fontId="0" fillId="0" borderId="0" xfId="0" applyBorder="1"/>
    <xf numFmtId="0" fontId="0" fillId="0" borderId="65" xfId="0" applyBorder="1"/>
    <xf numFmtId="0" fontId="3" fillId="2" borderId="10" xfId="0" applyFont="1" applyFill="1" applyBorder="1" applyAlignment="1">
      <alignment horizontal="left"/>
    </xf>
    <xf numFmtId="0" fontId="2" fillId="0" borderId="70" xfId="0" applyFont="1" applyBorder="1"/>
    <xf numFmtId="0" fontId="2" fillId="0" borderId="6" xfId="0" applyFont="1" applyBorder="1"/>
    <xf numFmtId="0" fontId="1" fillId="0" borderId="0" xfId="0" applyFont="1" applyBorder="1"/>
    <xf numFmtId="0" fontId="2" fillId="0" borderId="12" xfId="0" applyFont="1" applyBorder="1"/>
    <xf numFmtId="0" fontId="2" fillId="0" borderId="0" xfId="0" applyFont="1" applyBorder="1"/>
    <xf numFmtId="3" fontId="10" fillId="4" borderId="101" xfId="0" applyNumberFormat="1" applyFont="1" applyFill="1" applyBorder="1" applyAlignment="1">
      <alignment horizontal="right"/>
    </xf>
    <xf numFmtId="3" fontId="12" fillId="0" borderId="101" xfId="0" applyNumberFormat="1" applyFont="1" applyBorder="1"/>
    <xf numFmtId="3" fontId="11" fillId="4" borderId="101" xfId="0" applyNumberFormat="1" applyFont="1" applyFill="1" applyBorder="1"/>
    <xf numFmtId="3" fontId="9" fillId="0" borderId="102" xfId="0" applyNumberFormat="1" applyFont="1" applyFill="1" applyBorder="1"/>
    <xf numFmtId="3" fontId="11" fillId="4" borderId="103" xfId="0" applyNumberFormat="1" applyFont="1" applyFill="1" applyBorder="1"/>
    <xf numFmtId="0" fontId="2" fillId="0" borderId="106" xfId="0" applyFont="1" applyBorder="1" applyAlignment="1">
      <alignment horizontal="center"/>
    </xf>
    <xf numFmtId="3" fontId="10" fillId="4" borderId="107" xfId="0" applyNumberFormat="1" applyFont="1" applyFill="1" applyBorder="1" applyAlignment="1">
      <alignment horizontal="right"/>
    </xf>
    <xf numFmtId="3" fontId="12" fillId="0" borderId="107" xfId="0" applyNumberFormat="1" applyFont="1" applyBorder="1"/>
    <xf numFmtId="3" fontId="11" fillId="4" borderId="107" xfId="0" applyNumberFormat="1" applyFont="1" applyFill="1" applyBorder="1"/>
    <xf numFmtId="3" fontId="11" fillId="0" borderId="104" xfId="0" applyNumberFormat="1" applyFont="1" applyBorder="1"/>
    <xf numFmtId="3" fontId="9" fillId="0" borderId="14" xfId="0" applyNumberFormat="1" applyFont="1" applyFill="1" applyBorder="1"/>
    <xf numFmtId="3" fontId="11" fillId="4" borderId="108" xfId="0" applyNumberFormat="1" applyFont="1" applyFill="1" applyBorder="1"/>
    <xf numFmtId="0" fontId="9" fillId="0" borderId="70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2" fillId="0" borderId="8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2" fillId="0" borderId="109" xfId="0" applyFont="1" applyBorder="1"/>
    <xf numFmtId="0" fontId="2" fillId="0" borderId="112" xfId="0" applyFont="1" applyBorder="1"/>
    <xf numFmtId="0" fontId="1" fillId="0" borderId="112" xfId="0" applyFont="1" applyBorder="1" applyAlignment="1">
      <alignment horizontal="center"/>
    </xf>
    <xf numFmtId="0" fontId="9" fillId="0" borderId="112" xfId="0" applyFont="1" applyBorder="1" applyAlignment="1">
      <alignment horizontal="right" vertical="center"/>
    </xf>
    <xf numFmtId="0" fontId="1" fillId="0" borderId="0" xfId="0" applyFont="1" applyBorder="1" applyAlignment="1"/>
    <xf numFmtId="0" fontId="4" fillId="0" borderId="12" xfId="0" applyFont="1" applyBorder="1"/>
    <xf numFmtId="3" fontId="3" fillId="0" borderId="113" xfId="0" applyNumberFormat="1" applyFont="1" applyBorder="1" applyAlignment="1">
      <alignment vertical="center"/>
    </xf>
    <xf numFmtId="3" fontId="1" fillId="0" borderId="113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0" fillId="0" borderId="114" xfId="0" applyBorder="1"/>
    <xf numFmtId="0" fontId="9" fillId="0" borderId="115" xfId="0" applyFont="1" applyBorder="1" applyAlignment="1">
      <alignment horizontal="right"/>
    </xf>
    <xf numFmtId="3" fontId="3" fillId="3" borderId="21" xfId="0" applyNumberFormat="1" applyFont="1" applyFill="1" applyBorder="1"/>
    <xf numFmtId="3" fontId="3" fillId="0" borderId="21" xfId="0" applyNumberFormat="1" applyFont="1" applyBorder="1"/>
    <xf numFmtId="3" fontId="1" fillId="0" borderId="21" xfId="0" applyNumberFormat="1" applyFont="1" applyBorder="1"/>
    <xf numFmtId="3" fontId="4" fillId="4" borderId="21" xfId="0" applyNumberFormat="1" applyFont="1" applyFill="1" applyBorder="1"/>
    <xf numFmtId="3" fontId="4" fillId="0" borderId="21" xfId="0" applyNumberFormat="1" applyFont="1" applyBorder="1"/>
    <xf numFmtId="3" fontId="2" fillId="0" borderId="117" xfId="0" applyNumberFormat="1" applyFont="1" applyBorder="1"/>
    <xf numFmtId="3" fontId="3" fillId="2" borderId="21" xfId="0" applyNumberFormat="1" applyFont="1" applyFill="1" applyBorder="1"/>
    <xf numFmtId="3" fontId="1" fillId="0" borderId="21" xfId="0" applyNumberFormat="1" applyFont="1" applyBorder="1" applyAlignment="1">
      <alignment horizontal="right"/>
    </xf>
    <xf numFmtId="3" fontId="4" fillId="0" borderId="21" xfId="0" applyNumberFormat="1" applyFont="1" applyBorder="1" applyAlignment="1">
      <alignment horizontal="right" wrapText="1"/>
    </xf>
    <xf numFmtId="3" fontId="4" fillId="3" borderId="21" xfId="0" applyNumberFormat="1" applyFont="1" applyFill="1" applyBorder="1"/>
    <xf numFmtId="3" fontId="2" fillId="0" borderId="48" xfId="0" applyNumberFormat="1" applyFont="1" applyBorder="1"/>
    <xf numFmtId="3" fontId="4" fillId="5" borderId="21" xfId="1" applyNumberFormat="1" applyFont="1" applyFill="1" applyBorder="1"/>
    <xf numFmtId="3" fontId="2" fillId="5" borderId="21" xfId="1" applyNumberFormat="1" applyFont="1" applyFill="1" applyBorder="1"/>
    <xf numFmtId="3" fontId="4" fillId="3" borderId="117" xfId="0" applyNumberFormat="1" applyFont="1" applyFill="1" applyBorder="1"/>
    <xf numFmtId="3" fontId="2" fillId="2" borderId="21" xfId="0" applyNumberFormat="1" applyFont="1" applyFill="1" applyBorder="1"/>
    <xf numFmtId="3" fontId="4" fillId="2" borderId="117" xfId="0" applyNumberFormat="1" applyFont="1" applyFill="1" applyBorder="1"/>
    <xf numFmtId="3" fontId="4" fillId="2" borderId="21" xfId="0" applyNumberFormat="1" applyFont="1" applyFill="1" applyBorder="1"/>
    <xf numFmtId="3" fontId="4" fillId="2" borderId="90" xfId="0" applyNumberFormat="1" applyFont="1" applyFill="1" applyBorder="1"/>
    <xf numFmtId="3" fontId="3" fillId="0" borderId="118" xfId="0" applyNumberFormat="1" applyFont="1" applyBorder="1"/>
    <xf numFmtId="3" fontId="1" fillId="0" borderId="118" xfId="0" applyNumberFormat="1" applyFont="1" applyBorder="1"/>
    <xf numFmtId="3" fontId="2" fillId="0" borderId="118" xfId="0" applyNumberFormat="1" applyFont="1" applyBorder="1"/>
    <xf numFmtId="3" fontId="4" fillId="4" borderId="96" xfId="1" applyNumberFormat="1" applyFont="1" applyFill="1" applyBorder="1"/>
    <xf numFmtId="0" fontId="3" fillId="0" borderId="73" xfId="1" applyFont="1" applyBorder="1"/>
    <xf numFmtId="0" fontId="0" fillId="0" borderId="24" xfId="0" applyBorder="1"/>
    <xf numFmtId="3" fontId="4" fillId="0" borderId="96" xfId="1" applyNumberFormat="1" applyFont="1" applyBorder="1"/>
    <xf numFmtId="0" fontId="35" fillId="0" borderId="24" xfId="0" applyFont="1" applyBorder="1"/>
    <xf numFmtId="3" fontId="2" fillId="0" borderId="96" xfId="1" applyNumberFormat="1" applyFont="1" applyBorder="1"/>
    <xf numFmtId="3" fontId="2" fillId="0" borderId="1" xfId="0" applyNumberFormat="1" applyFont="1" applyFill="1" applyBorder="1"/>
    <xf numFmtId="0" fontId="3" fillId="0" borderId="72" xfId="0" applyFont="1" applyFill="1" applyBorder="1"/>
    <xf numFmtId="0" fontId="1" fillId="0" borderId="10" xfId="0" applyFont="1" applyFill="1" applyBorder="1" applyAlignment="1">
      <alignment horizontal="left"/>
    </xf>
    <xf numFmtId="0" fontId="3" fillId="0" borderId="10" xfId="1" applyFont="1" applyBorder="1" applyAlignment="1">
      <alignment horizontal="center"/>
    </xf>
    <xf numFmtId="3" fontId="3" fillId="0" borderId="96" xfId="1" applyNumberFormat="1" applyFont="1" applyBorder="1"/>
    <xf numFmtId="0" fontId="1" fillId="0" borderId="72" xfId="1" applyFont="1" applyBorder="1"/>
    <xf numFmtId="3" fontId="1" fillId="0" borderId="96" xfId="1" applyNumberFormat="1" applyFont="1" applyBorder="1"/>
    <xf numFmtId="0" fontId="3" fillId="0" borderId="10" xfId="1" applyFont="1" applyBorder="1" applyAlignment="1">
      <alignment wrapText="1"/>
    </xf>
    <xf numFmtId="0" fontId="7" fillId="0" borderId="10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3" fontId="2" fillId="0" borderId="21" xfId="0" applyNumberFormat="1" applyFont="1" applyFill="1" applyBorder="1"/>
    <xf numFmtId="0" fontId="1" fillId="0" borderId="0" xfId="0" applyFont="1" applyBorder="1" applyAlignment="1">
      <alignment horizontal="left"/>
    </xf>
    <xf numFmtId="0" fontId="1" fillId="0" borderId="119" xfId="0" applyFont="1" applyBorder="1" applyAlignment="1">
      <alignment wrapText="1"/>
    </xf>
    <xf numFmtId="0" fontId="3" fillId="0" borderId="10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3" fontId="4" fillId="0" borderId="21" xfId="0" applyNumberFormat="1" applyFont="1" applyFill="1" applyBorder="1"/>
    <xf numFmtId="0" fontId="3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36" fillId="0" borderId="0" xfId="0" applyFont="1"/>
    <xf numFmtId="0" fontId="2" fillId="0" borderId="12" xfId="0" applyFont="1" applyBorder="1"/>
    <xf numFmtId="0" fontId="1" fillId="3" borderId="11" xfId="1" applyFont="1" applyFill="1" applyBorder="1" applyAlignment="1">
      <alignment horizontal="left"/>
    </xf>
    <xf numFmtId="0" fontId="1" fillId="0" borderId="11" xfId="1" applyFont="1" applyFill="1" applyBorder="1" applyAlignment="1">
      <alignment horizontal="left"/>
    </xf>
    <xf numFmtId="3" fontId="4" fillId="3" borderId="1" xfId="1" applyNumberFormat="1" applyFont="1" applyFill="1" applyBorder="1"/>
    <xf numFmtId="3" fontId="4" fillId="0" borderId="1" xfId="1" applyNumberFormat="1" applyFont="1" applyFill="1" applyBorder="1"/>
    <xf numFmtId="0" fontId="3" fillId="0" borderId="10" xfId="1" applyFont="1" applyBorder="1"/>
    <xf numFmtId="0" fontId="14" fillId="0" borderId="10" xfId="1" applyFont="1" applyBorder="1" applyAlignment="1">
      <alignment horizontal="left"/>
    </xf>
    <xf numFmtId="0" fontId="14" fillId="0" borderId="10" xfId="1" applyFont="1" applyBorder="1"/>
    <xf numFmtId="0" fontId="3" fillId="8" borderId="72" xfId="1" applyFont="1" applyFill="1" applyBorder="1"/>
    <xf numFmtId="0" fontId="3" fillId="8" borderId="10" xfId="1" applyFont="1" applyFill="1" applyBorder="1" applyAlignment="1">
      <alignment horizontal="left"/>
    </xf>
    <xf numFmtId="0" fontId="1" fillId="5" borderId="10" xfId="1" applyFont="1" applyFill="1" applyBorder="1" applyAlignment="1">
      <alignment horizontal="left"/>
    </xf>
    <xf numFmtId="3" fontId="2" fillId="0" borderId="1" xfId="1" applyNumberFormat="1" applyFont="1" applyFill="1" applyBorder="1"/>
    <xf numFmtId="0" fontId="3" fillId="3" borderId="12" xfId="0" applyFont="1" applyFill="1" applyBorder="1" applyAlignment="1">
      <alignment horizontal="center"/>
    </xf>
    <xf numFmtId="0" fontId="1" fillId="0" borderId="88" xfId="0" applyFont="1" applyBorder="1"/>
    <xf numFmtId="0" fontId="1" fillId="0" borderId="16" xfId="0" applyFont="1" applyBorder="1" applyAlignment="1">
      <alignment horizontal="left"/>
    </xf>
    <xf numFmtId="0" fontId="3" fillId="0" borderId="86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2" fillId="0" borderId="12" xfId="0" applyFont="1" applyBorder="1"/>
    <xf numFmtId="0" fontId="3" fillId="9" borderId="72" xfId="0" applyFont="1" applyFill="1" applyBorder="1"/>
    <xf numFmtId="0" fontId="2" fillId="4" borderId="10" xfId="0" applyFont="1" applyFill="1" applyBorder="1"/>
    <xf numFmtId="3" fontId="4" fillId="4" borderId="71" xfId="0" applyNumberFormat="1" applyFont="1" applyFill="1" applyBorder="1"/>
    <xf numFmtId="0" fontId="2" fillId="0" borderId="13" xfId="0" applyFont="1" applyFill="1" applyBorder="1"/>
    <xf numFmtId="3" fontId="1" fillId="0" borderId="101" xfId="0" applyNumberFormat="1" applyFont="1" applyBorder="1" applyAlignment="1">
      <alignment vertical="center"/>
    </xf>
    <xf numFmtId="49" fontId="3" fillId="0" borderId="10" xfId="0" applyNumberFormat="1" applyFont="1" applyFill="1" applyBorder="1" applyAlignment="1">
      <alignment horizontal="left"/>
    </xf>
    <xf numFmtId="3" fontId="3" fillId="0" borderId="71" xfId="0" applyNumberFormat="1" applyFont="1" applyFill="1" applyBorder="1" applyAlignment="1">
      <alignment vertical="center"/>
    </xf>
    <xf numFmtId="49" fontId="1" fillId="0" borderId="10" xfId="0" applyNumberFormat="1" applyFont="1" applyFill="1" applyBorder="1" applyAlignment="1">
      <alignment horizontal="left"/>
    </xf>
    <xf numFmtId="3" fontId="1" fillId="0" borderId="71" xfId="0" applyNumberFormat="1" applyFont="1" applyFill="1" applyBorder="1" applyAlignment="1">
      <alignment vertical="center"/>
    </xf>
    <xf numFmtId="3" fontId="1" fillId="4" borderId="71" xfId="0" applyNumberFormat="1" applyFont="1" applyFill="1" applyBorder="1" applyAlignment="1">
      <alignment vertical="center"/>
    </xf>
    <xf numFmtId="3" fontId="3" fillId="4" borderId="101" xfId="0" applyNumberFormat="1" applyFont="1" applyFill="1" applyBorder="1" applyAlignment="1">
      <alignment vertical="center"/>
    </xf>
    <xf numFmtId="0" fontId="1" fillId="0" borderId="73" xfId="0" applyFont="1" applyBorder="1"/>
    <xf numFmtId="0" fontId="1" fillId="0" borderId="24" xfId="0" applyFont="1" applyBorder="1" applyAlignment="1">
      <alignment horizontal="left"/>
    </xf>
    <xf numFmtId="0" fontId="3" fillId="0" borderId="73" xfId="0" applyFont="1" applyBorder="1"/>
    <xf numFmtId="0" fontId="3" fillId="0" borderId="24" xfId="0" applyFont="1" applyBorder="1" applyAlignment="1">
      <alignment horizontal="left"/>
    </xf>
    <xf numFmtId="0" fontId="1" fillId="0" borderId="67" xfId="0" applyFont="1" applyBorder="1" applyAlignment="1">
      <alignment horizontal="left"/>
    </xf>
    <xf numFmtId="0" fontId="3" fillId="3" borderId="86" xfId="0" applyFont="1" applyFill="1" applyBorder="1"/>
    <xf numFmtId="0" fontId="3" fillId="0" borderId="1" xfId="0" applyFont="1" applyBorder="1"/>
    <xf numFmtId="0" fontId="3" fillId="0" borderId="21" xfId="0" applyFont="1" applyBorder="1" applyAlignment="1">
      <alignment horizontal="left"/>
    </xf>
    <xf numFmtId="0" fontId="3" fillId="0" borderId="60" xfId="0" applyFont="1" applyBorder="1" applyAlignment="1">
      <alignment horizontal="left"/>
    </xf>
    <xf numFmtId="3" fontId="4" fillId="0" borderId="42" xfId="0" applyNumberFormat="1" applyFont="1" applyBorder="1"/>
    <xf numFmtId="0" fontId="10" fillId="0" borderId="100" xfId="0" applyFont="1" applyBorder="1" applyAlignment="1">
      <alignment horizontal="center" wrapText="1"/>
    </xf>
    <xf numFmtId="0" fontId="10" fillId="0" borderId="91" xfId="0" applyFont="1" applyBorder="1" applyAlignment="1">
      <alignment horizontal="center" wrapText="1"/>
    </xf>
    <xf numFmtId="0" fontId="11" fillId="4" borderId="70" xfId="0" applyFont="1" applyFill="1" applyBorder="1"/>
    <xf numFmtId="0" fontId="11" fillId="4" borderId="7" xfId="0" applyFont="1" applyFill="1" applyBorder="1"/>
    <xf numFmtId="0" fontId="11" fillId="4" borderId="73" xfId="0" applyFont="1" applyFill="1" applyBorder="1" applyAlignment="1">
      <alignment horizontal="left"/>
    </xf>
    <xf numFmtId="0" fontId="11" fillId="4" borderId="12" xfId="0" applyFont="1" applyFill="1" applyBorder="1" applyAlignment="1">
      <alignment horizontal="left"/>
    </xf>
    <xf numFmtId="0" fontId="9" fillId="0" borderId="6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0" fillId="0" borderId="6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09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wrapText="1"/>
    </xf>
    <xf numFmtId="0" fontId="10" fillId="0" borderId="111" xfId="0" applyFont="1" applyBorder="1" applyAlignment="1">
      <alignment horizont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36" xfId="0" applyFont="1" applyBorder="1"/>
    <xf numFmtId="0" fontId="34" fillId="4" borderId="73" xfId="0" applyFont="1" applyFill="1" applyBorder="1" applyAlignment="1">
      <alignment horizontal="left"/>
    </xf>
    <xf numFmtId="0" fontId="34" fillId="4" borderId="24" xfId="0" applyFont="1" applyFill="1" applyBorder="1" applyAlignment="1">
      <alignment horizontal="left"/>
    </xf>
    <xf numFmtId="0" fontId="34" fillId="4" borderId="12" xfId="0" applyFont="1" applyFill="1" applyBorder="1" applyAlignment="1">
      <alignment horizontal="left"/>
    </xf>
    <xf numFmtId="0" fontId="2" fillId="0" borderId="63" xfId="0" applyFont="1" applyBorder="1" applyAlignment="1">
      <alignment horizontal="right"/>
    </xf>
    <xf numFmtId="0" fontId="8" fillId="0" borderId="32" xfId="0" applyFont="1" applyBorder="1"/>
    <xf numFmtId="0" fontId="3" fillId="0" borderId="65" xfId="0" applyFont="1" applyBorder="1" applyAlignment="1">
      <alignment horizontal="center"/>
    </xf>
    <xf numFmtId="0" fontId="8" fillId="0" borderId="0" xfId="0" applyFont="1" applyBorder="1"/>
    <xf numFmtId="0" fontId="3" fillId="0" borderId="63" xfId="0" applyFont="1" applyBorder="1" applyAlignment="1">
      <alignment horizontal="left" vertical="center"/>
    </xf>
    <xf numFmtId="0" fontId="5" fillId="0" borderId="32" xfId="0" applyFont="1" applyBorder="1"/>
    <xf numFmtId="0" fontId="5" fillId="0" borderId="33" xfId="0" applyFont="1" applyBorder="1"/>
    <xf numFmtId="0" fontId="5" fillId="0" borderId="65" xfId="0" applyFont="1" applyBorder="1"/>
    <xf numFmtId="0" fontId="5" fillId="0" borderId="0" xfId="0" applyFont="1" applyBorder="1"/>
    <xf numFmtId="0" fontId="5" fillId="0" borderId="30" xfId="0" applyFont="1" applyBorder="1"/>
    <xf numFmtId="0" fontId="3" fillId="0" borderId="68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/>
    </xf>
    <xf numFmtId="0" fontId="5" fillId="0" borderId="28" xfId="0" applyFont="1" applyBorder="1"/>
    <xf numFmtId="0" fontId="5" fillId="0" borderId="29" xfId="0" applyFont="1" applyBorder="1"/>
    <xf numFmtId="0" fontId="2" fillId="0" borderId="0" xfId="0" applyFont="1" applyBorder="1" applyAlignment="1">
      <alignment vertical="center"/>
    </xf>
    <xf numFmtId="0" fontId="9" fillId="0" borderId="32" xfId="0" applyFont="1" applyBorder="1" applyAlignment="1">
      <alignment horizontal="right" vertical="center"/>
    </xf>
    <xf numFmtId="0" fontId="0" fillId="0" borderId="32" xfId="0" applyBorder="1" applyAlignment="1">
      <alignment horizontal="right"/>
    </xf>
    <xf numFmtId="0" fontId="9" fillId="0" borderId="4" xfId="0" applyFont="1" applyBorder="1" applyAlignment="1">
      <alignment horizontal="center" vertical="center" wrapText="1"/>
    </xf>
    <xf numFmtId="0" fontId="5" fillId="0" borderId="13" xfId="0" applyFont="1" applyBorder="1"/>
    <xf numFmtId="0" fontId="9" fillId="0" borderId="78" xfId="0" applyFont="1" applyBorder="1" applyAlignment="1">
      <alignment horizontal="center" vertical="center" wrapText="1"/>
    </xf>
    <xf numFmtId="0" fontId="0" fillId="0" borderId="36" xfId="0" applyBorder="1"/>
    <xf numFmtId="0" fontId="0" fillId="0" borderId="79" xfId="0" applyBorder="1"/>
    <xf numFmtId="0" fontId="0" fillId="0" borderId="0" xfId="0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0" fillId="0" borderId="0" xfId="0" applyBorder="1"/>
    <xf numFmtId="0" fontId="0" fillId="0" borderId="65" xfId="0" applyBorder="1"/>
    <xf numFmtId="0" fontId="9" fillId="0" borderId="115" xfId="0" applyFont="1" applyBorder="1" applyAlignment="1">
      <alignment horizontal="right"/>
    </xf>
    <xf numFmtId="0" fontId="5" fillId="0" borderId="115" xfId="0" applyFont="1" applyBorder="1"/>
    <xf numFmtId="0" fontId="11" fillId="0" borderId="77" xfId="0" applyFont="1" applyBorder="1" applyAlignment="1">
      <alignment wrapText="1"/>
    </xf>
    <xf numFmtId="0" fontId="11" fillId="0" borderId="35" xfId="0" applyFont="1" applyBorder="1" applyAlignment="1">
      <alignment wrapText="1"/>
    </xf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3" fontId="9" fillId="0" borderId="4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/>
    <xf numFmtId="0" fontId="16" fillId="0" borderId="4" xfId="0" applyFont="1" applyBorder="1" applyAlignment="1">
      <alignment horizontal="center" vertical="center" wrapText="1"/>
    </xf>
    <xf numFmtId="0" fontId="17" fillId="0" borderId="13" xfId="0" applyFont="1" applyBorder="1"/>
    <xf numFmtId="0" fontId="2" fillId="0" borderId="65" xfId="0" applyFont="1" applyBorder="1" applyAlignment="1">
      <alignment horizontal="right" vertical="center"/>
    </xf>
    <xf numFmtId="0" fontId="1" fillId="0" borderId="0" xfId="0" applyFont="1" applyBorder="1"/>
    <xf numFmtId="0" fontId="0" fillId="0" borderId="0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/>
    <xf numFmtId="0" fontId="3" fillId="4" borderId="73" xfId="1" applyFont="1" applyFill="1" applyBorder="1"/>
    <xf numFmtId="0" fontId="0" fillId="0" borderId="24" xfId="0" applyBorder="1"/>
    <xf numFmtId="0" fontId="0" fillId="0" borderId="25" xfId="0" applyBorder="1"/>
    <xf numFmtId="0" fontId="3" fillId="2" borderId="10" xfId="0" applyFont="1" applyFill="1" applyBorder="1" applyAlignment="1">
      <alignment horizontal="left"/>
    </xf>
    <xf numFmtId="0" fontId="4" fillId="0" borderId="116" xfId="0" applyFont="1" applyBorder="1" applyAlignment="1">
      <alignment horizontal="center" vertical="center" wrapText="1"/>
    </xf>
    <xf numFmtId="0" fontId="4" fillId="0" borderId="20" xfId="0" applyFont="1" applyBorder="1"/>
    <xf numFmtId="0" fontId="3" fillId="0" borderId="85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70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0" fillId="4" borderId="24" xfId="0" applyFill="1" applyBorder="1"/>
    <xf numFmtId="0" fontId="0" fillId="4" borderId="25" xfId="0" applyFill="1" applyBorder="1"/>
    <xf numFmtId="0" fontId="3" fillId="4" borderId="73" xfId="1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4" borderId="24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04" xfId="0" applyFont="1" applyBorder="1" applyAlignment="1">
      <alignment horizontal="left" wrapText="1"/>
    </xf>
    <xf numFmtId="3" fontId="2" fillId="0" borderId="78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/>
    <xf numFmtId="0" fontId="1" fillId="0" borderId="77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/>
    <xf numFmtId="3" fontId="1" fillId="0" borderId="13" xfId="0" applyNumberFormat="1" applyFont="1" applyBorder="1" applyAlignment="1"/>
    <xf numFmtId="3" fontId="1" fillId="0" borderId="115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2" fillId="0" borderId="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9" fillId="0" borderId="0" xfId="0" applyFont="1" applyAlignment="1">
      <alignment horizontal="right" vertical="center"/>
    </xf>
    <xf numFmtId="0" fontId="1" fillId="0" borderId="0" xfId="0" applyFont="1" applyAlignment="1"/>
    <xf numFmtId="0" fontId="0" fillId="0" borderId="0" xfId="0" applyAlignment="1"/>
    <xf numFmtId="0" fontId="11" fillId="0" borderId="6" xfId="0" applyFont="1" applyBorder="1"/>
    <xf numFmtId="0" fontId="2" fillId="0" borderId="12" xfId="0" applyFont="1" applyBorder="1"/>
    <xf numFmtId="0" fontId="11" fillId="0" borderId="24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Alignment="1"/>
    <xf numFmtId="0" fontId="10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2" fillId="0" borderId="28" xfId="0" applyFont="1" applyBorder="1"/>
    <xf numFmtId="0" fontId="2" fillId="0" borderId="0" xfId="0" applyFont="1" applyBorder="1"/>
    <xf numFmtId="0" fontId="4" fillId="0" borderId="17" xfId="0" applyFont="1" applyBorder="1" applyAlignment="1">
      <alignment horizontal="center" wrapText="1"/>
    </xf>
    <xf numFmtId="0" fontId="0" fillId="0" borderId="14" xfId="0" applyFont="1" applyBorder="1" applyAlignment="1"/>
    <xf numFmtId="0" fontId="4" fillId="0" borderId="29" xfId="0" applyFont="1" applyBorder="1" applyAlignment="1">
      <alignment horizontal="center" wrapText="1"/>
    </xf>
    <xf numFmtId="0" fontId="0" fillId="0" borderId="51" xfId="0" applyFont="1" applyBorder="1" applyAlignment="1"/>
    <xf numFmtId="0" fontId="4" fillId="0" borderId="15" xfId="0" applyFont="1" applyBorder="1" applyAlignment="1">
      <alignment horizontal="center" wrapText="1"/>
    </xf>
    <xf numFmtId="0" fontId="2" fillId="0" borderId="13" xfId="0" applyFont="1" applyBorder="1"/>
    <xf numFmtId="0" fontId="20" fillId="0" borderId="0" xfId="0" applyFont="1" applyAlignment="1">
      <alignment horizontal="right" vertical="center"/>
    </xf>
    <xf numFmtId="0" fontId="19" fillId="0" borderId="0" xfId="0" applyFont="1" applyAlignment="1"/>
    <xf numFmtId="0" fontId="22" fillId="0" borderId="0" xfId="2" applyFont="1" applyFill="1" applyAlignment="1" applyProtection="1">
      <alignment horizontal="center" wrapText="1"/>
    </xf>
    <xf numFmtId="0" fontId="22" fillId="0" borderId="0" xfId="2" applyFont="1" applyFill="1" applyAlignment="1" applyProtection="1">
      <alignment horizontal="center"/>
    </xf>
    <xf numFmtId="0" fontId="24" fillId="0" borderId="1" xfId="2" applyFont="1" applyFill="1" applyBorder="1" applyAlignment="1" applyProtection="1">
      <alignment horizontal="left" vertical="center" indent="1"/>
    </xf>
    <xf numFmtId="0" fontId="26" fillId="0" borderId="1" xfId="2" applyFont="1" applyFill="1" applyBorder="1" applyAlignment="1" applyProtection="1">
      <alignment horizontal="left" vertical="center" indent="1"/>
    </xf>
    <xf numFmtId="0" fontId="9" fillId="0" borderId="63" xfId="0" applyFont="1" applyBorder="1" applyAlignment="1">
      <alignment horizontal="right" vertical="center"/>
    </xf>
    <xf numFmtId="0" fontId="0" fillId="0" borderId="32" xfId="0" applyFont="1" applyBorder="1" applyAlignment="1"/>
    <xf numFmtId="0" fontId="0" fillId="0" borderId="64" xfId="0" applyFont="1" applyBorder="1" applyAlignment="1"/>
    <xf numFmtId="0" fontId="10" fillId="0" borderId="65" xfId="4" applyFont="1" applyBorder="1" applyAlignment="1">
      <alignment horizontal="center" wrapText="1"/>
    </xf>
    <xf numFmtId="0" fontId="10" fillId="0" borderId="0" xfId="4" applyFont="1" applyBorder="1" applyAlignment="1">
      <alignment horizontal="center" wrapText="1"/>
    </xf>
    <xf numFmtId="0" fontId="10" fillId="0" borderId="66" xfId="4" applyFont="1" applyBorder="1" applyAlignment="1">
      <alignment horizontal="center" wrapText="1"/>
    </xf>
    <xf numFmtId="0" fontId="31" fillId="0" borderId="32" xfId="4" applyFont="1" applyFill="1" applyBorder="1" applyAlignment="1">
      <alignment horizontal="justify" vertical="center" wrapText="1"/>
    </xf>
  </cellXfs>
  <cellStyles count="5">
    <cellStyle name="Excel Built-in Normal" xfId="1" xr:uid="{00000000-0005-0000-0000-000000000000}"/>
    <cellStyle name="Normál" xfId="0" builtinId="0"/>
    <cellStyle name="Normál_10. köv. tám " xfId="4" xr:uid="{00000000-0005-0000-0000-000002000000}"/>
    <cellStyle name="Normál_9.ei. felh. " xfId="3" xr:uid="{00000000-0005-0000-0000-000003000000}"/>
    <cellStyle name="Normál_SEGEDLETEK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view="pageBreakPreview" zoomScaleNormal="100" zoomScaleSheetLayoutView="100" workbookViewId="0">
      <selection sqref="A1:C1"/>
    </sheetView>
  </sheetViews>
  <sheetFormatPr defaultRowHeight="15" x14ac:dyDescent="0.25"/>
  <cols>
    <col min="1" max="1" width="4.7109375" customWidth="1"/>
    <col min="2" max="2" width="47" customWidth="1"/>
    <col min="3" max="3" width="21.28515625" customWidth="1"/>
    <col min="4" max="4" width="21.28515625" style="95" customWidth="1"/>
    <col min="5" max="5" width="2.85546875" customWidth="1"/>
  </cols>
  <sheetData>
    <row r="1" spans="1:4" ht="15" customHeight="1" x14ac:dyDescent="0.25">
      <c r="A1" s="443" t="s">
        <v>488</v>
      </c>
      <c r="B1" s="444"/>
      <c r="C1" s="444"/>
      <c r="D1"/>
    </row>
    <row r="2" spans="1:4" ht="15.75" x14ac:dyDescent="0.25">
      <c r="A2" s="443" t="s">
        <v>434</v>
      </c>
      <c r="B2" s="444"/>
      <c r="C2" s="444"/>
      <c r="D2"/>
    </row>
    <row r="3" spans="1:4" ht="15.75" x14ac:dyDescent="0.25">
      <c r="A3" s="445" t="s">
        <v>0</v>
      </c>
      <c r="B3" s="446"/>
      <c r="C3" s="446"/>
      <c r="D3"/>
    </row>
    <row r="4" spans="1:4" ht="15.75" customHeight="1" x14ac:dyDescent="0.25">
      <c r="A4" s="445" t="s">
        <v>317</v>
      </c>
      <c r="B4" s="446"/>
      <c r="C4" s="446"/>
      <c r="D4"/>
    </row>
    <row r="5" spans="1:4" ht="15.75" x14ac:dyDescent="0.25">
      <c r="A5" s="272"/>
      <c r="B5" s="273"/>
      <c r="C5" s="273"/>
      <c r="D5" s="336"/>
    </row>
    <row r="6" spans="1:4" ht="15.75" x14ac:dyDescent="0.25">
      <c r="A6" s="331"/>
      <c r="B6" s="332"/>
      <c r="C6" s="333"/>
      <c r="D6" s="337" t="s">
        <v>1</v>
      </c>
    </row>
    <row r="7" spans="1:4" ht="15" customHeight="1" x14ac:dyDescent="0.25">
      <c r="A7" s="447" t="s">
        <v>258</v>
      </c>
      <c r="B7" s="448"/>
      <c r="C7" s="451" t="s">
        <v>179</v>
      </c>
      <c r="D7" s="437" t="s">
        <v>432</v>
      </c>
    </row>
    <row r="8" spans="1:4" ht="15" customHeight="1" thickBot="1" x14ac:dyDescent="0.3">
      <c r="A8" s="449"/>
      <c r="B8" s="450"/>
      <c r="C8" s="452"/>
      <c r="D8" s="438"/>
    </row>
    <row r="9" spans="1:4" x14ac:dyDescent="0.25">
      <c r="A9" s="334">
        <v>2</v>
      </c>
      <c r="B9" s="335">
        <v>3</v>
      </c>
      <c r="C9" s="324">
        <v>4</v>
      </c>
      <c r="D9" s="195">
        <v>5</v>
      </c>
    </row>
    <row r="10" spans="1:4" ht="15.75" x14ac:dyDescent="0.25">
      <c r="A10" s="439" t="s">
        <v>260</v>
      </c>
      <c r="B10" s="440"/>
      <c r="C10" s="325">
        <f>SUM(C11:C14)</f>
        <v>118441913</v>
      </c>
      <c r="D10" s="319">
        <f>SUM(D11:D14)</f>
        <v>131304217</v>
      </c>
    </row>
    <row r="11" spans="1:4" ht="15.75" x14ac:dyDescent="0.25">
      <c r="A11" s="196" t="s">
        <v>180</v>
      </c>
      <c r="B11" s="100" t="s">
        <v>181</v>
      </c>
      <c r="C11" s="326">
        <v>56471913</v>
      </c>
      <c r="D11" s="320">
        <v>68451167</v>
      </c>
    </row>
    <row r="12" spans="1:4" ht="15.75" x14ac:dyDescent="0.25">
      <c r="A12" s="196" t="s">
        <v>206</v>
      </c>
      <c r="B12" s="100" t="s">
        <v>207</v>
      </c>
      <c r="C12" s="326">
        <v>54610000</v>
      </c>
      <c r="D12" s="320">
        <v>52257465</v>
      </c>
    </row>
    <row r="13" spans="1:4" ht="15.75" x14ac:dyDescent="0.25">
      <c r="A13" s="196" t="s">
        <v>221</v>
      </c>
      <c r="B13" s="100" t="s">
        <v>222</v>
      </c>
      <c r="C13" s="326">
        <v>7360000</v>
      </c>
      <c r="D13" s="320">
        <v>7433975</v>
      </c>
    </row>
    <row r="14" spans="1:4" ht="15.75" x14ac:dyDescent="0.25">
      <c r="A14" s="196" t="s">
        <v>234</v>
      </c>
      <c r="B14" s="100" t="s">
        <v>235</v>
      </c>
      <c r="C14" s="326">
        <v>0</v>
      </c>
      <c r="D14" s="320">
        <v>3161610</v>
      </c>
    </row>
    <row r="15" spans="1:4" ht="15.75" x14ac:dyDescent="0.25">
      <c r="A15" s="197" t="s">
        <v>266</v>
      </c>
      <c r="B15" s="101"/>
      <c r="C15" s="327">
        <f>SUM(C16:C18)</f>
        <v>1000000</v>
      </c>
      <c r="D15" s="321">
        <f>SUM(D16:D18)</f>
        <v>17258339</v>
      </c>
    </row>
    <row r="16" spans="1:4" ht="15.75" x14ac:dyDescent="0.25">
      <c r="A16" s="196" t="s">
        <v>203</v>
      </c>
      <c r="B16" s="102" t="s">
        <v>204</v>
      </c>
      <c r="C16" s="326">
        <v>0</v>
      </c>
      <c r="D16" s="320">
        <v>16258339</v>
      </c>
    </row>
    <row r="17" spans="1:4" ht="15.75" x14ac:dyDescent="0.25">
      <c r="A17" s="196" t="s">
        <v>232</v>
      </c>
      <c r="B17" s="100" t="s">
        <v>233</v>
      </c>
      <c r="C17" s="326">
        <v>1000000</v>
      </c>
      <c r="D17" s="320">
        <v>1000000</v>
      </c>
    </row>
    <row r="18" spans="1:4" ht="15.75" x14ac:dyDescent="0.25">
      <c r="A18" s="196" t="s">
        <v>238</v>
      </c>
      <c r="B18" s="100" t="s">
        <v>239</v>
      </c>
      <c r="C18" s="326">
        <v>0</v>
      </c>
      <c r="D18" s="320">
        <v>0</v>
      </c>
    </row>
    <row r="19" spans="1:4" ht="15.75" x14ac:dyDescent="0.25">
      <c r="A19" s="197" t="s">
        <v>243</v>
      </c>
      <c r="B19" s="103"/>
      <c r="C19" s="327">
        <f>SUM(C20)</f>
        <v>32000000</v>
      </c>
      <c r="D19" s="321">
        <f>SUM(D20)</f>
        <v>33755826</v>
      </c>
    </row>
    <row r="20" spans="1:4" ht="15.75" x14ac:dyDescent="0.25">
      <c r="A20" s="196" t="s">
        <v>242</v>
      </c>
      <c r="B20" s="100" t="s">
        <v>243</v>
      </c>
      <c r="C20" s="326">
        <v>32000000</v>
      </c>
      <c r="D20" s="320">
        <v>33755826</v>
      </c>
    </row>
    <row r="21" spans="1:4" ht="15.75" x14ac:dyDescent="0.25">
      <c r="A21" s="197" t="s">
        <v>273</v>
      </c>
      <c r="B21" s="101"/>
      <c r="C21" s="327">
        <f>SUM(C10+C15+C19)</f>
        <v>151441913</v>
      </c>
      <c r="D21" s="321">
        <f>SUM(D10+D15+D19)</f>
        <v>182318382</v>
      </c>
    </row>
    <row r="22" spans="1:4" ht="15.75" x14ac:dyDescent="0.25">
      <c r="A22" s="198"/>
      <c r="B22" s="199"/>
      <c r="C22" s="328"/>
      <c r="D22" s="200"/>
    </row>
    <row r="23" spans="1:4" ht="15.75" x14ac:dyDescent="0.25">
      <c r="A23" s="441" t="s">
        <v>276</v>
      </c>
      <c r="B23" s="442"/>
      <c r="C23" s="327">
        <f>SUM(C24:C28)</f>
        <v>121497077</v>
      </c>
      <c r="D23" s="321">
        <f>SUM(D24:D28)</f>
        <v>139535929</v>
      </c>
    </row>
    <row r="24" spans="1:4" ht="15.75" x14ac:dyDescent="0.25">
      <c r="A24" s="196" t="s">
        <v>5</v>
      </c>
      <c r="B24" s="100" t="s">
        <v>278</v>
      </c>
      <c r="C24" s="329">
        <v>25966340</v>
      </c>
      <c r="D24" s="322">
        <v>27022196</v>
      </c>
    </row>
    <row r="25" spans="1:4" ht="15.75" x14ac:dyDescent="0.25">
      <c r="A25" s="196" t="s">
        <v>11</v>
      </c>
      <c r="B25" s="102" t="s">
        <v>280</v>
      </c>
      <c r="C25" s="326">
        <v>4300523</v>
      </c>
      <c r="D25" s="320">
        <v>4622419</v>
      </c>
    </row>
    <row r="26" spans="1:4" ht="15.75" x14ac:dyDescent="0.25">
      <c r="A26" s="196" t="s">
        <v>14</v>
      </c>
      <c r="B26" s="100" t="s">
        <v>15</v>
      </c>
      <c r="C26" s="326">
        <v>34178700</v>
      </c>
      <c r="D26" s="320">
        <v>41440956</v>
      </c>
    </row>
    <row r="27" spans="1:4" ht="15.75" x14ac:dyDescent="0.25">
      <c r="A27" s="196" t="s">
        <v>144</v>
      </c>
      <c r="B27" s="100" t="s">
        <v>283</v>
      </c>
      <c r="C27" s="326">
        <v>3450000</v>
      </c>
      <c r="D27" s="320">
        <v>3250000</v>
      </c>
    </row>
    <row r="28" spans="1:4" ht="15.75" x14ac:dyDescent="0.25">
      <c r="A28" s="196" t="s">
        <v>53</v>
      </c>
      <c r="B28" s="100" t="s">
        <v>54</v>
      </c>
      <c r="C28" s="326">
        <v>53601514</v>
      </c>
      <c r="D28" s="320">
        <v>63200358</v>
      </c>
    </row>
    <row r="29" spans="1:4" ht="15.75" x14ac:dyDescent="0.25">
      <c r="A29" s="201" t="s">
        <v>286</v>
      </c>
      <c r="B29" s="104"/>
      <c r="C29" s="327">
        <f>SUM(C30:C32)</f>
        <v>28125884</v>
      </c>
      <c r="D29" s="321">
        <f>SUM(D30:D32)</f>
        <v>40139882</v>
      </c>
    </row>
    <row r="30" spans="1:4" ht="15.75" x14ac:dyDescent="0.25">
      <c r="A30" s="202" t="s">
        <v>75</v>
      </c>
      <c r="B30" s="100" t="s">
        <v>76</v>
      </c>
      <c r="C30" s="326">
        <v>26090160</v>
      </c>
      <c r="D30" s="320">
        <v>27051526</v>
      </c>
    </row>
    <row r="31" spans="1:4" ht="15.75" x14ac:dyDescent="0.25">
      <c r="A31" s="202" t="s">
        <v>136</v>
      </c>
      <c r="B31" s="100" t="s">
        <v>137</v>
      </c>
      <c r="C31" s="326">
        <v>2035724</v>
      </c>
      <c r="D31" s="320">
        <v>13054993</v>
      </c>
    </row>
    <row r="32" spans="1:4" ht="15.75" x14ac:dyDescent="0.25">
      <c r="A32" s="196" t="s">
        <v>161</v>
      </c>
      <c r="B32" s="102" t="s">
        <v>162</v>
      </c>
      <c r="C32" s="326">
        <v>0</v>
      </c>
      <c r="D32" s="320">
        <v>33363</v>
      </c>
    </row>
    <row r="33" spans="1:5" ht="15.75" x14ac:dyDescent="0.25">
      <c r="A33" s="197" t="s">
        <v>84</v>
      </c>
      <c r="B33" s="105"/>
      <c r="C33" s="327">
        <f>SUM(C34)</f>
        <v>1818952</v>
      </c>
      <c r="D33" s="321">
        <f>SUM(D34)</f>
        <v>2642571</v>
      </c>
    </row>
    <row r="34" spans="1:5" ht="15.75" x14ac:dyDescent="0.25">
      <c r="A34" s="196" t="s">
        <v>83</v>
      </c>
      <c r="B34" s="102" t="s">
        <v>84</v>
      </c>
      <c r="C34" s="326">
        <v>1818952</v>
      </c>
      <c r="D34" s="320">
        <v>2642571</v>
      </c>
    </row>
    <row r="35" spans="1:5" ht="16.5" thickBot="1" x14ac:dyDescent="0.3">
      <c r="A35" s="203" t="s">
        <v>292</v>
      </c>
      <c r="B35" s="204"/>
      <c r="C35" s="330">
        <f>SUM(C29,C23,C33)</f>
        <v>151441913</v>
      </c>
      <c r="D35" s="323">
        <f>SUM(D29,D23,D33)</f>
        <v>182318382</v>
      </c>
      <c r="E35" t="s">
        <v>433</v>
      </c>
    </row>
    <row r="36" spans="1:5" x14ac:dyDescent="0.25">
      <c r="A36" s="276"/>
      <c r="B36" s="276"/>
      <c r="C36" s="276"/>
    </row>
  </sheetData>
  <mergeCells count="9">
    <mergeCell ref="D7:D8"/>
    <mergeCell ref="A10:B10"/>
    <mergeCell ref="A23:B23"/>
    <mergeCell ref="A1:C1"/>
    <mergeCell ref="A2:C2"/>
    <mergeCell ref="A3:C3"/>
    <mergeCell ref="A4:C4"/>
    <mergeCell ref="A7:B8"/>
    <mergeCell ref="C7:C8"/>
  </mergeCells>
  <pageMargins left="0.7" right="0.7" top="0.75" bottom="0.75" header="0.3" footer="0.3"/>
  <pageSetup paperSize="9" scale="8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view="pageBreakPreview" zoomScaleNormal="100" zoomScaleSheetLayoutView="100" workbookViewId="0">
      <selection activeCell="I7" sqref="I7"/>
    </sheetView>
  </sheetViews>
  <sheetFormatPr defaultRowHeight="15" x14ac:dyDescent="0.25"/>
  <cols>
    <col min="1" max="1" width="42.28515625" customWidth="1"/>
    <col min="2" max="2" width="15.140625" customWidth="1"/>
    <col min="3" max="3" width="17.28515625" customWidth="1"/>
    <col min="4" max="4" width="3.42578125" customWidth="1"/>
  </cols>
  <sheetData>
    <row r="1" spans="1:3" ht="16.5" thickBot="1" x14ac:dyDescent="0.3">
      <c r="A1" s="566" t="s">
        <v>497</v>
      </c>
      <c r="B1" s="567"/>
      <c r="C1" s="568"/>
    </row>
    <row r="2" spans="1:3" s="95" customFormat="1" ht="15.75" x14ac:dyDescent="0.25">
      <c r="A2" s="566" t="s">
        <v>459</v>
      </c>
      <c r="B2" s="567"/>
      <c r="C2" s="568"/>
    </row>
    <row r="3" spans="1:3" ht="15.75" x14ac:dyDescent="0.25">
      <c r="A3" s="569" t="s">
        <v>407</v>
      </c>
      <c r="B3" s="570"/>
      <c r="C3" s="571"/>
    </row>
    <row r="4" spans="1:3" ht="16.5" thickBot="1" x14ac:dyDescent="0.3">
      <c r="A4" s="277"/>
      <c r="B4" s="278"/>
      <c r="C4" s="279" t="s">
        <v>408</v>
      </c>
    </row>
    <row r="5" spans="1:3" ht="36.75" thickBot="1" x14ac:dyDescent="0.3">
      <c r="A5" s="280" t="s">
        <v>409</v>
      </c>
      <c r="B5" s="181" t="s">
        <v>410</v>
      </c>
      <c r="C5" s="182" t="s">
        <v>411</v>
      </c>
    </row>
    <row r="6" spans="1:3" ht="15.75" thickBot="1" x14ac:dyDescent="0.3">
      <c r="A6" s="281">
        <v>2</v>
      </c>
      <c r="B6" s="183">
        <v>3</v>
      </c>
      <c r="C6" s="184">
        <v>4</v>
      </c>
    </row>
    <row r="7" spans="1:3" ht="24.75" customHeight="1" x14ac:dyDescent="0.25">
      <c r="A7" s="282" t="s">
        <v>412</v>
      </c>
      <c r="B7" s="185">
        <v>925000</v>
      </c>
      <c r="C7" s="193">
        <v>0</v>
      </c>
    </row>
    <row r="8" spans="1:3" ht="24.75" customHeight="1" x14ac:dyDescent="0.25">
      <c r="A8" s="283" t="s">
        <v>413</v>
      </c>
      <c r="B8" s="187"/>
      <c r="C8" s="188"/>
    </row>
    <row r="9" spans="1:3" ht="24.75" customHeight="1" x14ac:dyDescent="0.25">
      <c r="A9" s="283" t="s">
        <v>414</v>
      </c>
      <c r="B9" s="187"/>
      <c r="C9" s="188"/>
    </row>
    <row r="10" spans="1:3" ht="24.75" customHeight="1" x14ac:dyDescent="0.25">
      <c r="A10" s="283" t="s">
        <v>415</v>
      </c>
      <c r="B10" s="187"/>
      <c r="C10" s="189"/>
    </row>
    <row r="11" spans="1:3" ht="24.75" customHeight="1" x14ac:dyDescent="0.25">
      <c r="A11" s="283" t="s">
        <v>416</v>
      </c>
      <c r="B11" s="190">
        <f>B14</f>
        <v>7019100</v>
      </c>
      <c r="C11" s="188">
        <f>C14</f>
        <v>237000</v>
      </c>
    </row>
    <row r="12" spans="1:3" ht="24.75" customHeight="1" x14ac:dyDescent="0.25">
      <c r="A12" s="283" t="s">
        <v>417</v>
      </c>
      <c r="B12" s="187"/>
      <c r="C12" s="186"/>
    </row>
    <row r="13" spans="1:3" ht="24.75" customHeight="1" x14ac:dyDescent="0.25">
      <c r="A13" s="284" t="s">
        <v>418</v>
      </c>
      <c r="B13" s="187"/>
      <c r="C13" s="188"/>
    </row>
    <row r="14" spans="1:3" ht="24.75" customHeight="1" x14ac:dyDescent="0.25">
      <c r="A14" s="284" t="s">
        <v>419</v>
      </c>
      <c r="B14" s="187">
        <v>7019100</v>
      </c>
      <c r="C14" s="188">
        <v>237000</v>
      </c>
    </row>
    <row r="15" spans="1:3" ht="24.75" customHeight="1" x14ac:dyDescent="0.25">
      <c r="A15" s="284" t="s">
        <v>420</v>
      </c>
      <c r="B15" s="187"/>
      <c r="C15" s="188"/>
    </row>
    <row r="16" spans="1:3" ht="24.75" customHeight="1" x14ac:dyDescent="0.25">
      <c r="A16" s="284" t="s">
        <v>421</v>
      </c>
      <c r="B16" s="187"/>
      <c r="C16" s="188"/>
    </row>
    <row r="17" spans="1:4" ht="24.75" customHeight="1" x14ac:dyDescent="0.25">
      <c r="A17" s="284" t="s">
        <v>422</v>
      </c>
      <c r="B17" s="187"/>
      <c r="C17" s="188"/>
    </row>
    <row r="18" spans="1:4" ht="24.75" customHeight="1" x14ac:dyDescent="0.25">
      <c r="A18" s="283" t="s">
        <v>423</v>
      </c>
      <c r="B18" s="187">
        <v>0</v>
      </c>
      <c r="C18" s="188">
        <v>0</v>
      </c>
    </row>
    <row r="19" spans="1:4" ht="24.75" customHeight="1" x14ac:dyDescent="0.25">
      <c r="A19" s="283" t="s">
        <v>424</v>
      </c>
      <c r="B19" s="187"/>
      <c r="C19" s="188"/>
    </row>
    <row r="20" spans="1:4" ht="24.75" customHeight="1" x14ac:dyDescent="0.25">
      <c r="A20" s="283" t="s">
        <v>425</v>
      </c>
      <c r="B20" s="187"/>
      <c r="C20" s="188"/>
    </row>
    <row r="21" spans="1:4" ht="24.75" customHeight="1" x14ac:dyDescent="0.25">
      <c r="A21" s="283" t="s">
        <v>426</v>
      </c>
      <c r="B21" s="187"/>
      <c r="C21" s="188"/>
    </row>
    <row r="22" spans="1:4" ht="24.75" customHeight="1" x14ac:dyDescent="0.25">
      <c r="A22" s="283" t="s">
        <v>427</v>
      </c>
      <c r="B22" s="187"/>
      <c r="C22" s="188"/>
    </row>
    <row r="23" spans="1:4" ht="15.75" thickBot="1" x14ac:dyDescent="0.3">
      <c r="A23" s="285" t="s">
        <v>395</v>
      </c>
      <c r="B23" s="191">
        <f>SUM(B14:B22)</f>
        <v>7019100</v>
      </c>
      <c r="C23" s="192">
        <f>SUM(C14:C22)</f>
        <v>237000</v>
      </c>
      <c r="D23" t="s">
        <v>433</v>
      </c>
    </row>
    <row r="24" spans="1:4" x14ac:dyDescent="0.25">
      <c r="A24" s="572"/>
      <c r="B24" s="572"/>
      <c r="C24" s="572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2" width="4.42578125" customWidth="1"/>
    <col min="3" max="3" width="5.28515625" customWidth="1"/>
    <col min="4" max="4" width="12.85546875" customWidth="1"/>
    <col min="5" max="5" width="38.42578125" customWidth="1"/>
    <col min="6" max="6" width="12.28515625" customWidth="1"/>
    <col min="7" max="7" width="12.28515625" style="95" customWidth="1"/>
    <col min="8" max="8" width="3" customWidth="1"/>
  </cols>
  <sheetData>
    <row r="1" spans="1:7" x14ac:dyDescent="0.25">
      <c r="A1" s="458" t="s">
        <v>489</v>
      </c>
      <c r="B1" s="459"/>
      <c r="C1" s="459"/>
      <c r="D1" s="459"/>
      <c r="E1" s="459"/>
      <c r="F1" s="459"/>
      <c r="G1"/>
    </row>
    <row r="2" spans="1:7" x14ac:dyDescent="0.25">
      <c r="A2" s="205"/>
      <c r="B2" s="206"/>
      <c r="C2" s="206"/>
      <c r="D2" s="206"/>
      <c r="E2" s="207" t="s">
        <v>435</v>
      </c>
      <c r="F2" s="275"/>
      <c r="G2" s="275"/>
    </row>
    <row r="3" spans="1:7" x14ac:dyDescent="0.25">
      <c r="A3" s="460" t="s">
        <v>0</v>
      </c>
      <c r="B3" s="461"/>
      <c r="C3" s="461"/>
      <c r="D3" s="461"/>
      <c r="E3" s="461"/>
      <c r="F3" s="461"/>
      <c r="G3"/>
    </row>
    <row r="4" spans="1:7" x14ac:dyDescent="0.25">
      <c r="A4" s="460" t="s">
        <v>251</v>
      </c>
      <c r="B4" s="461"/>
      <c r="C4" s="461"/>
      <c r="D4" s="461"/>
      <c r="E4" s="461"/>
      <c r="F4" s="461"/>
      <c r="G4"/>
    </row>
    <row r="5" spans="1:7" x14ac:dyDescent="0.25">
      <c r="A5" s="460" t="s">
        <v>293</v>
      </c>
      <c r="B5" s="461"/>
      <c r="C5" s="461"/>
      <c r="D5" s="461"/>
      <c r="E5" s="461"/>
      <c r="F5" s="461"/>
      <c r="G5"/>
    </row>
    <row r="6" spans="1:7" x14ac:dyDescent="0.25">
      <c r="A6" s="274"/>
      <c r="B6" s="208"/>
      <c r="C6" s="208"/>
      <c r="D6" s="208"/>
      <c r="E6" s="208"/>
      <c r="F6" s="208"/>
      <c r="G6" s="208"/>
    </row>
    <row r="7" spans="1:7" ht="16.5" thickBot="1" x14ac:dyDescent="0.3">
      <c r="A7" s="338"/>
      <c r="B7" s="339"/>
      <c r="C7" s="339"/>
      <c r="D7" s="339"/>
      <c r="E7" s="340"/>
      <c r="F7" s="341"/>
      <c r="G7" s="341" t="s">
        <v>1</v>
      </c>
    </row>
    <row r="8" spans="1:7" x14ac:dyDescent="0.25">
      <c r="A8" s="462" t="s">
        <v>294</v>
      </c>
      <c r="B8" s="463"/>
      <c r="C8" s="463"/>
      <c r="D8" s="463"/>
      <c r="E8" s="464"/>
      <c r="F8" s="453" t="s">
        <v>179</v>
      </c>
      <c r="G8" s="453" t="s">
        <v>432</v>
      </c>
    </row>
    <row r="9" spans="1:7" x14ac:dyDescent="0.25">
      <c r="A9" s="465"/>
      <c r="B9" s="466"/>
      <c r="C9" s="466"/>
      <c r="D9" s="466"/>
      <c r="E9" s="467"/>
      <c r="F9" s="454"/>
      <c r="G9" s="454"/>
    </row>
    <row r="10" spans="1:7" x14ac:dyDescent="0.25">
      <c r="A10" s="211"/>
      <c r="B10" s="85"/>
      <c r="C10" s="85"/>
      <c r="D10" s="85"/>
      <c r="E10" s="85"/>
      <c r="F10" s="106"/>
      <c r="G10" s="106"/>
    </row>
    <row r="11" spans="1:7" x14ac:dyDescent="0.25">
      <c r="A11" s="212" t="s">
        <v>295</v>
      </c>
      <c r="B11" s="3"/>
      <c r="C11" s="3"/>
      <c r="D11" s="3"/>
      <c r="E11" s="3"/>
      <c r="F11" s="213">
        <f>F14</f>
        <v>5015000</v>
      </c>
      <c r="G11" s="213">
        <f>G14+G21+G12</f>
        <v>10613584</v>
      </c>
    </row>
    <row r="12" spans="1:7" s="95" customFormat="1" x14ac:dyDescent="0.25">
      <c r="A12" s="377" t="s">
        <v>203</v>
      </c>
      <c r="B12" s="421"/>
      <c r="C12" s="421" t="s">
        <v>204</v>
      </c>
      <c r="D12" s="421"/>
      <c r="E12" s="421"/>
      <c r="F12" s="422">
        <v>0</v>
      </c>
      <c r="G12" s="422">
        <f>G13</f>
        <v>4549999</v>
      </c>
    </row>
    <row r="13" spans="1:7" s="95" customFormat="1" x14ac:dyDescent="0.25">
      <c r="A13" s="377"/>
      <c r="B13" s="423" t="s">
        <v>205</v>
      </c>
      <c r="C13" s="423"/>
      <c r="D13" s="423" t="s">
        <v>479</v>
      </c>
      <c r="E13" s="423"/>
      <c r="F13" s="424">
        <v>0</v>
      </c>
      <c r="G13" s="424">
        <v>4549999</v>
      </c>
    </row>
    <row r="14" spans="1:7" x14ac:dyDescent="0.25">
      <c r="A14" s="214" t="s">
        <v>221</v>
      </c>
      <c r="B14" s="87"/>
      <c r="C14" s="87" t="s">
        <v>222</v>
      </c>
      <c r="D14" s="87"/>
      <c r="E14" s="87"/>
      <c r="F14" s="238">
        <f>F15+F16+F17</f>
        <v>5015000</v>
      </c>
      <c r="G14" s="238">
        <f>G15+G16+G17+G18+G19+G20</f>
        <v>5088975</v>
      </c>
    </row>
    <row r="15" spans="1:7" x14ac:dyDescent="0.25">
      <c r="A15" s="214"/>
      <c r="B15" s="87"/>
      <c r="C15" s="23" t="s">
        <v>223</v>
      </c>
      <c r="D15" s="23" t="s">
        <v>318</v>
      </c>
      <c r="E15" s="87"/>
      <c r="F15" s="215">
        <v>1055000</v>
      </c>
      <c r="G15" s="215">
        <v>1055000</v>
      </c>
    </row>
    <row r="16" spans="1:7" x14ac:dyDescent="0.25">
      <c r="A16" s="216"/>
      <c r="B16" s="23"/>
      <c r="C16" s="23" t="s">
        <v>228</v>
      </c>
      <c r="D16" s="23" t="s">
        <v>296</v>
      </c>
      <c r="E16" s="23"/>
      <c r="F16" s="215">
        <v>3000000</v>
      </c>
      <c r="G16" s="215">
        <v>3058848</v>
      </c>
    </row>
    <row r="17" spans="1:7" x14ac:dyDescent="0.25">
      <c r="A17" s="216"/>
      <c r="B17" s="23"/>
      <c r="C17" s="23" t="s">
        <v>223</v>
      </c>
      <c r="D17" s="23" t="s">
        <v>225</v>
      </c>
      <c r="E17" s="23"/>
      <c r="F17" s="215">
        <v>960000</v>
      </c>
      <c r="G17" s="215">
        <v>960000</v>
      </c>
    </row>
    <row r="18" spans="1:7" s="95" customFormat="1" x14ac:dyDescent="0.25">
      <c r="A18" s="415"/>
      <c r="B18" s="23"/>
      <c r="C18" s="23" t="s">
        <v>474</v>
      </c>
      <c r="D18" s="23" t="s">
        <v>475</v>
      </c>
      <c r="E18" s="23"/>
      <c r="F18" s="215">
        <v>0</v>
      </c>
      <c r="G18" s="420">
        <v>37</v>
      </c>
    </row>
    <row r="19" spans="1:7" s="95" customFormat="1" x14ac:dyDescent="0.25">
      <c r="A19" s="415"/>
      <c r="B19" s="23"/>
      <c r="C19" s="23" t="s">
        <v>310</v>
      </c>
      <c r="D19" s="23" t="s">
        <v>311</v>
      </c>
      <c r="E19" s="23"/>
      <c r="F19" s="215">
        <v>0</v>
      </c>
      <c r="G19" s="420">
        <v>8140</v>
      </c>
    </row>
    <row r="20" spans="1:7" s="95" customFormat="1" x14ac:dyDescent="0.25">
      <c r="A20" s="415"/>
      <c r="B20" s="23"/>
      <c r="C20" s="419" t="s">
        <v>477</v>
      </c>
      <c r="D20" s="23" t="s">
        <v>476</v>
      </c>
      <c r="E20" s="23"/>
      <c r="F20" s="215">
        <v>0</v>
      </c>
      <c r="G20" s="420">
        <v>6950</v>
      </c>
    </row>
    <row r="21" spans="1:7" s="95" customFormat="1" x14ac:dyDescent="0.25">
      <c r="A21" s="343" t="s">
        <v>234</v>
      </c>
      <c r="B21" s="23"/>
      <c r="C21" s="87" t="s">
        <v>436</v>
      </c>
      <c r="D21" s="87"/>
      <c r="E21" s="87"/>
      <c r="F21" s="238">
        <f>F22</f>
        <v>0</v>
      </c>
      <c r="G21" s="344">
        <f>G22</f>
        <v>974610</v>
      </c>
    </row>
    <row r="22" spans="1:7" s="95" customFormat="1" x14ac:dyDescent="0.25">
      <c r="A22" s="317"/>
      <c r="B22" s="23"/>
      <c r="C22" s="23" t="s">
        <v>437</v>
      </c>
      <c r="D22" s="23"/>
      <c r="E22" s="23"/>
      <c r="F22" s="215">
        <v>0</v>
      </c>
      <c r="G22" s="345">
        <v>974610</v>
      </c>
    </row>
    <row r="23" spans="1:7" x14ac:dyDescent="0.25">
      <c r="A23" s="217" t="s">
        <v>297</v>
      </c>
      <c r="B23" s="86"/>
      <c r="C23" s="86"/>
      <c r="D23" s="86"/>
      <c r="E23" s="86"/>
      <c r="F23" s="218">
        <f>SUM(F24)</f>
        <v>54610000</v>
      </c>
      <c r="G23" s="218">
        <f>SUM(G24)</f>
        <v>52257465</v>
      </c>
    </row>
    <row r="24" spans="1:7" x14ac:dyDescent="0.25">
      <c r="A24" s="214" t="s">
        <v>206</v>
      </c>
      <c r="B24" s="87"/>
      <c r="C24" s="87" t="s">
        <v>207</v>
      </c>
      <c r="D24" s="87"/>
      <c r="E24" s="87"/>
      <c r="F24" s="219">
        <f>F25+F27</f>
        <v>54610000</v>
      </c>
      <c r="G24" s="219">
        <f>G25+G27</f>
        <v>52257465</v>
      </c>
    </row>
    <row r="25" spans="1:7" x14ac:dyDescent="0.25">
      <c r="A25" s="216"/>
      <c r="B25" s="87" t="s">
        <v>208</v>
      </c>
      <c r="C25" s="87"/>
      <c r="D25" s="87" t="s">
        <v>209</v>
      </c>
      <c r="E25" s="87"/>
      <c r="F25" s="219">
        <f>SUM(F26:F26)</f>
        <v>7000000</v>
      </c>
      <c r="G25" s="219">
        <f>SUM(G26:G26)</f>
        <v>7000000</v>
      </c>
    </row>
    <row r="26" spans="1:7" x14ac:dyDescent="0.25">
      <c r="A26" s="216"/>
      <c r="B26" s="23"/>
      <c r="C26" s="23"/>
      <c r="D26" s="23"/>
      <c r="E26" s="23" t="s">
        <v>298</v>
      </c>
      <c r="F26" s="220">
        <v>7000000</v>
      </c>
      <c r="G26" s="220">
        <v>7000000</v>
      </c>
    </row>
    <row r="27" spans="1:7" x14ac:dyDescent="0.25">
      <c r="A27" s="214"/>
      <c r="B27" s="87" t="s">
        <v>210</v>
      </c>
      <c r="C27" s="87"/>
      <c r="D27" s="87" t="s">
        <v>211</v>
      </c>
      <c r="E27" s="87"/>
      <c r="F27" s="219">
        <f>F28+F30+F32</f>
        <v>47610000</v>
      </c>
      <c r="G27" s="219">
        <f>G28+G30+G32</f>
        <v>45257465</v>
      </c>
    </row>
    <row r="28" spans="1:7" x14ac:dyDescent="0.25">
      <c r="A28" s="214"/>
      <c r="B28" s="23"/>
      <c r="C28" s="23" t="s">
        <v>212</v>
      </c>
      <c r="D28" s="23" t="s">
        <v>213</v>
      </c>
      <c r="E28" s="23"/>
      <c r="F28" s="220">
        <f>SUM(F29)</f>
        <v>45000000</v>
      </c>
      <c r="G28" s="220">
        <f>SUM(G29)</f>
        <v>45000000</v>
      </c>
    </row>
    <row r="29" spans="1:7" x14ac:dyDescent="0.25">
      <c r="A29" s="214"/>
      <c r="B29" s="23"/>
      <c r="C29" s="23"/>
      <c r="D29" s="23"/>
      <c r="E29" s="23" t="s">
        <v>214</v>
      </c>
      <c r="F29" s="220">
        <v>45000000</v>
      </c>
      <c r="G29" s="220">
        <v>45000000</v>
      </c>
    </row>
    <row r="30" spans="1:7" x14ac:dyDescent="0.25">
      <c r="A30" s="214"/>
      <c r="B30" s="23"/>
      <c r="C30" s="23" t="s">
        <v>215</v>
      </c>
      <c r="D30" s="23" t="s">
        <v>216</v>
      </c>
      <c r="E30" s="23"/>
      <c r="F30" s="220">
        <f>SUM(F31)</f>
        <v>2500000</v>
      </c>
      <c r="G30" s="220">
        <v>0</v>
      </c>
    </row>
    <row r="31" spans="1:7" x14ac:dyDescent="0.25">
      <c r="A31" s="214"/>
      <c r="B31" s="23"/>
      <c r="C31" s="23"/>
      <c r="D31" s="23"/>
      <c r="E31" s="23" t="s">
        <v>217</v>
      </c>
      <c r="F31" s="220">
        <v>2500000</v>
      </c>
      <c r="G31" s="220">
        <v>0</v>
      </c>
    </row>
    <row r="32" spans="1:7" x14ac:dyDescent="0.25">
      <c r="A32" s="214"/>
      <c r="B32" s="23"/>
      <c r="C32" s="23" t="s">
        <v>218</v>
      </c>
      <c r="D32" s="23" t="s">
        <v>219</v>
      </c>
      <c r="E32" s="23"/>
      <c r="F32" s="220">
        <f>SUM(F33:F33)</f>
        <v>110000</v>
      </c>
      <c r="G32" s="220">
        <f>SUM(G33:G33)</f>
        <v>257465</v>
      </c>
    </row>
    <row r="33" spans="1:7" x14ac:dyDescent="0.25">
      <c r="A33" s="216"/>
      <c r="B33" s="23"/>
      <c r="C33" s="23" t="s">
        <v>299</v>
      </c>
      <c r="D33" s="23"/>
      <c r="E33" s="23" t="s">
        <v>220</v>
      </c>
      <c r="F33" s="220">
        <v>110000</v>
      </c>
      <c r="G33" s="220">
        <v>257465</v>
      </c>
    </row>
    <row r="34" spans="1:7" x14ac:dyDescent="0.25">
      <c r="A34" s="212" t="s">
        <v>88</v>
      </c>
      <c r="B34" s="21"/>
      <c r="C34" s="21"/>
      <c r="D34" s="21"/>
      <c r="E34" s="21"/>
      <c r="F34" s="218">
        <f>SUM(F35)</f>
        <v>150000</v>
      </c>
      <c r="G34" s="218">
        <f>SUM(G35)</f>
        <v>150000</v>
      </c>
    </row>
    <row r="35" spans="1:7" x14ac:dyDescent="0.25">
      <c r="A35" s="214" t="s">
        <v>221</v>
      </c>
      <c r="B35" s="87"/>
      <c r="C35" s="87" t="s">
        <v>222</v>
      </c>
      <c r="D35" s="87"/>
      <c r="E35" s="87"/>
      <c r="F35" s="220">
        <f>F36</f>
        <v>150000</v>
      </c>
      <c r="G35" s="220">
        <f>G36</f>
        <v>150000</v>
      </c>
    </row>
    <row r="36" spans="1:7" x14ac:dyDescent="0.25">
      <c r="A36" s="214"/>
      <c r="B36" s="87"/>
      <c r="C36" s="23" t="s">
        <v>223</v>
      </c>
      <c r="D36" s="23" t="s">
        <v>300</v>
      </c>
      <c r="E36" s="23"/>
      <c r="F36" s="220">
        <v>150000</v>
      </c>
      <c r="G36" s="220">
        <v>150000</v>
      </c>
    </row>
    <row r="37" spans="1:7" x14ac:dyDescent="0.25">
      <c r="A37" s="217" t="s">
        <v>301</v>
      </c>
      <c r="B37" s="86"/>
      <c r="C37" s="86"/>
      <c r="D37" s="86"/>
      <c r="E37" s="86"/>
      <c r="F37" s="218">
        <f>F38+F47</f>
        <v>45473788</v>
      </c>
      <c r="G37" s="218">
        <f>G38+G47</f>
        <v>66128308</v>
      </c>
    </row>
    <row r="38" spans="1:7" x14ac:dyDescent="0.25">
      <c r="A38" s="214" t="s">
        <v>180</v>
      </c>
      <c r="B38" s="87"/>
      <c r="C38" s="87" t="s">
        <v>181</v>
      </c>
      <c r="D38" s="87"/>
      <c r="E38" s="23"/>
      <c r="F38" s="220">
        <f>F39</f>
        <v>45473788</v>
      </c>
      <c r="G38" s="220">
        <f>G39</f>
        <v>59413681</v>
      </c>
    </row>
    <row r="39" spans="1:7" x14ac:dyDescent="0.25">
      <c r="A39" s="216"/>
      <c r="B39" s="23" t="s">
        <v>182</v>
      </c>
      <c r="C39" s="23"/>
      <c r="D39" s="23" t="s">
        <v>183</v>
      </c>
      <c r="E39" s="23"/>
      <c r="F39" s="220">
        <f>SUM(F40:F46)</f>
        <v>45473788</v>
      </c>
      <c r="G39" s="220">
        <f>SUM(G40:G46)</f>
        <v>59413681</v>
      </c>
    </row>
    <row r="40" spans="1:7" x14ac:dyDescent="0.25">
      <c r="A40" s="214"/>
      <c r="B40" s="87"/>
      <c r="C40" s="23" t="s">
        <v>184</v>
      </c>
      <c r="D40" s="23" t="s">
        <v>185</v>
      </c>
      <c r="E40" s="23"/>
      <c r="F40" s="220">
        <v>7511815</v>
      </c>
      <c r="G40" s="220">
        <v>7511815</v>
      </c>
    </row>
    <row r="41" spans="1:7" x14ac:dyDescent="0.25">
      <c r="A41" s="216"/>
      <c r="B41" s="23"/>
      <c r="C41" s="23" t="s">
        <v>194</v>
      </c>
      <c r="D41" s="23" t="s">
        <v>302</v>
      </c>
      <c r="E41" s="23"/>
      <c r="F41" s="220">
        <v>26217170</v>
      </c>
      <c r="G41" s="220">
        <v>29363350</v>
      </c>
    </row>
    <row r="42" spans="1:7" x14ac:dyDescent="0.25">
      <c r="A42" s="216"/>
      <c r="B42" s="23"/>
      <c r="C42" s="23" t="s">
        <v>460</v>
      </c>
      <c r="D42" s="23" t="s">
        <v>303</v>
      </c>
      <c r="E42" s="23"/>
      <c r="F42" s="220">
        <v>9944803</v>
      </c>
      <c r="G42" s="220">
        <v>6590293</v>
      </c>
    </row>
    <row r="43" spans="1:7" s="95" customFormat="1" x14ac:dyDescent="0.25">
      <c r="A43" s="216"/>
      <c r="B43" s="23"/>
      <c r="C43" s="23" t="s">
        <v>461</v>
      </c>
      <c r="D43" s="23" t="s">
        <v>469</v>
      </c>
      <c r="E43" s="23"/>
      <c r="F43" s="220"/>
      <c r="G43" s="220">
        <v>5898637</v>
      </c>
    </row>
    <row r="44" spans="1:7" x14ac:dyDescent="0.25">
      <c r="A44" s="216"/>
      <c r="B44" s="23"/>
      <c r="C44" s="23" t="s">
        <v>196</v>
      </c>
      <c r="D44" s="23" t="s">
        <v>197</v>
      </c>
      <c r="E44" s="23"/>
      <c r="F44" s="220">
        <v>1800000</v>
      </c>
      <c r="G44" s="220">
        <v>2231290</v>
      </c>
    </row>
    <row r="45" spans="1:7" x14ac:dyDescent="0.25">
      <c r="A45" s="216"/>
      <c r="B45" s="23"/>
      <c r="C45" s="23" t="s">
        <v>198</v>
      </c>
      <c r="D45" s="23" t="s">
        <v>470</v>
      </c>
      <c r="E45" s="23"/>
      <c r="F45" s="220">
        <v>0</v>
      </c>
      <c r="G45" s="220">
        <v>5078600</v>
      </c>
    </row>
    <row r="46" spans="1:7" x14ac:dyDescent="0.25">
      <c r="A46" s="216"/>
      <c r="B46" s="23"/>
      <c r="C46" s="23" t="s">
        <v>304</v>
      </c>
      <c r="D46" s="23" t="s">
        <v>438</v>
      </c>
      <c r="E46" s="23"/>
      <c r="F46" s="220">
        <v>0</v>
      </c>
      <c r="G46" s="220">
        <v>2739696</v>
      </c>
    </row>
    <row r="47" spans="1:7" x14ac:dyDescent="0.25">
      <c r="A47" s="214" t="s">
        <v>203</v>
      </c>
      <c r="B47" s="87"/>
      <c r="C47" s="87" t="s">
        <v>204</v>
      </c>
      <c r="D47" s="87"/>
      <c r="E47" s="87"/>
      <c r="F47" s="219">
        <f>F48</f>
        <v>0</v>
      </c>
      <c r="G47" s="219">
        <f>G48</f>
        <v>6714627</v>
      </c>
    </row>
    <row r="48" spans="1:7" x14ac:dyDescent="0.25">
      <c r="A48" s="216"/>
      <c r="B48" s="23" t="s">
        <v>305</v>
      </c>
      <c r="C48" s="23"/>
      <c r="D48" s="23" t="s">
        <v>306</v>
      </c>
      <c r="E48" s="23"/>
      <c r="F48" s="220">
        <v>0</v>
      </c>
      <c r="G48" s="220">
        <v>6714627</v>
      </c>
    </row>
    <row r="49" spans="1:7" x14ac:dyDescent="0.25">
      <c r="A49" s="217" t="s">
        <v>307</v>
      </c>
      <c r="B49" s="86"/>
      <c r="C49" s="86"/>
      <c r="D49" s="86"/>
      <c r="E49" s="86"/>
      <c r="F49" s="218">
        <f>SUM(F50)</f>
        <v>32000000</v>
      </c>
      <c r="G49" s="218">
        <f>SUM(G50)</f>
        <v>33755826</v>
      </c>
    </row>
    <row r="50" spans="1:7" x14ac:dyDescent="0.25">
      <c r="A50" s="214" t="s">
        <v>242</v>
      </c>
      <c r="B50" s="87"/>
      <c r="C50" s="87" t="s">
        <v>243</v>
      </c>
      <c r="D50" s="87"/>
      <c r="E50" s="87"/>
      <c r="F50" s="220">
        <f>SUM(F51)</f>
        <v>32000000</v>
      </c>
      <c r="G50" s="220">
        <f>SUM(G51)</f>
        <v>33755826</v>
      </c>
    </row>
    <row r="51" spans="1:7" x14ac:dyDescent="0.25">
      <c r="A51" s="216"/>
      <c r="B51" s="23" t="s">
        <v>244</v>
      </c>
      <c r="C51" s="23"/>
      <c r="D51" s="23" t="s">
        <v>245</v>
      </c>
      <c r="E51" s="23"/>
      <c r="F51" s="220">
        <f>F52</f>
        <v>32000000</v>
      </c>
      <c r="G51" s="220">
        <f>G52+G53</f>
        <v>33755826</v>
      </c>
    </row>
    <row r="52" spans="1:7" x14ac:dyDescent="0.25">
      <c r="A52" s="216"/>
      <c r="B52" s="23"/>
      <c r="C52" s="23" t="s">
        <v>246</v>
      </c>
      <c r="D52" s="23"/>
      <c r="E52" s="23" t="s">
        <v>247</v>
      </c>
      <c r="F52" s="220">
        <v>32000000</v>
      </c>
      <c r="G52" s="220">
        <v>32932207</v>
      </c>
    </row>
    <row r="53" spans="1:7" x14ac:dyDescent="0.25">
      <c r="A53" s="216"/>
      <c r="B53" s="23"/>
      <c r="C53" s="23" t="s">
        <v>248</v>
      </c>
      <c r="D53" s="23"/>
      <c r="E53" s="23" t="s">
        <v>308</v>
      </c>
      <c r="F53" s="220">
        <v>0</v>
      </c>
      <c r="G53" s="220">
        <v>823619</v>
      </c>
    </row>
    <row r="54" spans="1:7" x14ac:dyDescent="0.25">
      <c r="A54" s="212" t="s">
        <v>92</v>
      </c>
      <c r="B54" s="21"/>
      <c r="C54" s="21"/>
      <c r="D54" s="107"/>
      <c r="E54" s="108"/>
      <c r="F54" s="218">
        <f>F55</f>
        <v>1610625</v>
      </c>
      <c r="G54" s="218">
        <f>G55</f>
        <v>1538291</v>
      </c>
    </row>
    <row r="55" spans="1:7" x14ac:dyDescent="0.25">
      <c r="A55" s="214" t="s">
        <v>180</v>
      </c>
      <c r="B55" s="87"/>
      <c r="C55" s="87" t="s">
        <v>181</v>
      </c>
      <c r="D55" s="87"/>
      <c r="E55" s="23"/>
      <c r="F55" s="220">
        <f>F56</f>
        <v>1610625</v>
      </c>
      <c r="G55" s="220">
        <f>G56</f>
        <v>1538291</v>
      </c>
    </row>
    <row r="56" spans="1:7" x14ac:dyDescent="0.25">
      <c r="A56" s="216"/>
      <c r="B56" s="23" t="s">
        <v>199</v>
      </c>
      <c r="C56" s="23"/>
      <c r="D56" s="23" t="s">
        <v>200</v>
      </c>
      <c r="E56" s="23"/>
      <c r="F56" s="220">
        <v>1610625</v>
      </c>
      <c r="G56" s="220">
        <v>1538291</v>
      </c>
    </row>
    <row r="57" spans="1:7" s="95" customFormat="1" x14ac:dyDescent="0.25">
      <c r="A57" s="416" t="s">
        <v>99</v>
      </c>
      <c r="B57" s="417"/>
      <c r="C57" s="417"/>
      <c r="D57" s="417"/>
      <c r="E57" s="417"/>
      <c r="F57" s="418">
        <f>F58</f>
        <v>0</v>
      </c>
      <c r="G57" s="418">
        <f>G58</f>
        <v>2000000</v>
      </c>
    </row>
    <row r="58" spans="1:7" s="95" customFormat="1" x14ac:dyDescent="0.25">
      <c r="A58" s="343" t="s">
        <v>234</v>
      </c>
      <c r="B58" s="23"/>
      <c r="C58" s="87" t="s">
        <v>436</v>
      </c>
      <c r="D58" s="87"/>
      <c r="E58" s="87"/>
      <c r="F58" s="238">
        <f>F59</f>
        <v>0</v>
      </c>
      <c r="G58" s="344">
        <f>G59</f>
        <v>2000000</v>
      </c>
    </row>
    <row r="59" spans="1:7" s="95" customFormat="1" x14ac:dyDescent="0.25">
      <c r="A59" s="415"/>
      <c r="B59" s="23"/>
      <c r="C59" s="23" t="s">
        <v>437</v>
      </c>
      <c r="D59" s="23"/>
      <c r="E59" s="23"/>
      <c r="F59" s="215">
        <v>0</v>
      </c>
      <c r="G59" s="345">
        <v>2000000</v>
      </c>
    </row>
    <row r="60" spans="1:7" x14ac:dyDescent="0.25">
      <c r="A60" s="212" t="s">
        <v>105</v>
      </c>
      <c r="B60" s="21"/>
      <c r="C60" s="21"/>
      <c r="D60" s="21"/>
      <c r="E60" s="21"/>
      <c r="F60" s="218">
        <f>F61+F64</f>
        <v>1050000</v>
      </c>
      <c r="G60" s="218">
        <f>G61+G64</f>
        <v>1050000</v>
      </c>
    </row>
    <row r="61" spans="1:7" x14ac:dyDescent="0.25">
      <c r="A61" s="214" t="s">
        <v>221</v>
      </c>
      <c r="B61" s="87"/>
      <c r="C61" s="87" t="s">
        <v>222</v>
      </c>
      <c r="D61" s="87"/>
      <c r="E61" s="87"/>
      <c r="F61" s="220">
        <f>F62</f>
        <v>50000</v>
      </c>
      <c r="G61" s="220">
        <f>G62</f>
        <v>50000</v>
      </c>
    </row>
    <row r="62" spans="1:7" x14ac:dyDescent="0.25">
      <c r="A62" s="214"/>
      <c r="B62" s="87"/>
      <c r="C62" s="23" t="s">
        <v>223</v>
      </c>
      <c r="D62" s="23" t="s">
        <v>309</v>
      </c>
      <c r="E62" s="23"/>
      <c r="F62" s="220">
        <v>50000</v>
      </c>
      <c r="G62" s="220">
        <v>50000</v>
      </c>
    </row>
    <row r="63" spans="1:7" x14ac:dyDescent="0.25">
      <c r="A63" s="216"/>
      <c r="B63" s="23"/>
      <c r="C63" s="23" t="s">
        <v>310</v>
      </c>
      <c r="D63" s="23" t="s">
        <v>311</v>
      </c>
      <c r="E63" s="23"/>
      <c r="F63" s="220">
        <v>0</v>
      </c>
      <c r="G63" s="220">
        <v>0</v>
      </c>
    </row>
    <row r="64" spans="1:7" x14ac:dyDescent="0.25">
      <c r="A64" s="214" t="s">
        <v>232</v>
      </c>
      <c r="B64" s="23"/>
      <c r="C64" s="87" t="s">
        <v>233</v>
      </c>
      <c r="D64" s="23"/>
      <c r="E64" s="23"/>
      <c r="F64" s="220">
        <f>F65</f>
        <v>1000000</v>
      </c>
      <c r="G64" s="220">
        <f>G65</f>
        <v>1000000</v>
      </c>
    </row>
    <row r="65" spans="1:7" x14ac:dyDescent="0.25">
      <c r="A65" s="216"/>
      <c r="B65" s="23"/>
      <c r="C65" s="23" t="s">
        <v>312</v>
      </c>
      <c r="D65" s="23" t="s">
        <v>313</v>
      </c>
      <c r="E65" s="23"/>
      <c r="F65" s="220">
        <v>1000000</v>
      </c>
      <c r="G65" s="220">
        <v>1000000</v>
      </c>
    </row>
    <row r="66" spans="1:7" x14ac:dyDescent="0.25">
      <c r="A66" s="212" t="s">
        <v>112</v>
      </c>
      <c r="B66" s="21"/>
      <c r="C66" s="21"/>
      <c r="D66" s="21"/>
      <c r="E66" s="21"/>
      <c r="F66" s="218">
        <f>F67</f>
        <v>6200000</v>
      </c>
      <c r="G66" s="218">
        <f>G67</f>
        <v>7499195</v>
      </c>
    </row>
    <row r="67" spans="1:7" x14ac:dyDescent="0.25">
      <c r="A67" s="214" t="s">
        <v>180</v>
      </c>
      <c r="B67" s="87"/>
      <c r="C67" s="87" t="s">
        <v>181</v>
      </c>
      <c r="D67" s="87"/>
      <c r="E67" s="23"/>
      <c r="F67" s="219">
        <f>SUM(F68)</f>
        <v>6200000</v>
      </c>
      <c r="G67" s="219">
        <f>SUM(G68)</f>
        <v>7499195</v>
      </c>
    </row>
    <row r="68" spans="1:7" x14ac:dyDescent="0.25">
      <c r="A68" s="216"/>
      <c r="B68" s="23" t="s">
        <v>199</v>
      </c>
      <c r="C68" s="23"/>
      <c r="D68" s="23" t="s">
        <v>314</v>
      </c>
      <c r="E68" s="23"/>
      <c r="F68" s="220">
        <v>6200000</v>
      </c>
      <c r="G68" s="220">
        <v>7499195</v>
      </c>
    </row>
    <row r="69" spans="1:7" x14ac:dyDescent="0.25">
      <c r="A69" s="212" t="s">
        <v>131</v>
      </c>
      <c r="B69" s="21"/>
      <c r="C69" s="21"/>
      <c r="D69" s="21"/>
      <c r="E69" s="21"/>
      <c r="F69" s="218">
        <f>F70</f>
        <v>500000</v>
      </c>
      <c r="G69" s="218">
        <f>G70+G72</f>
        <v>687000</v>
      </c>
    </row>
    <row r="70" spans="1:7" x14ac:dyDescent="0.25">
      <c r="A70" s="214" t="s">
        <v>221</v>
      </c>
      <c r="B70" s="87"/>
      <c r="C70" s="87" t="s">
        <v>222</v>
      </c>
      <c r="D70" s="87"/>
      <c r="E70" s="87"/>
      <c r="F70" s="219">
        <f>SUM(F71:F71)</f>
        <v>500000</v>
      </c>
      <c r="G70" s="219">
        <f>SUM(G71:G71)</f>
        <v>500000</v>
      </c>
    </row>
    <row r="71" spans="1:7" x14ac:dyDescent="0.25">
      <c r="A71" s="216"/>
      <c r="B71" s="23"/>
      <c r="C71" s="23" t="s">
        <v>223</v>
      </c>
      <c r="D71" s="23" t="s">
        <v>309</v>
      </c>
      <c r="E71" s="23"/>
      <c r="F71" s="220">
        <v>500000</v>
      </c>
      <c r="G71" s="220">
        <v>500000</v>
      </c>
    </row>
    <row r="72" spans="1:7" s="95" customFormat="1" x14ac:dyDescent="0.25">
      <c r="A72" s="343" t="s">
        <v>234</v>
      </c>
      <c r="B72" s="23"/>
      <c r="C72" s="87" t="s">
        <v>436</v>
      </c>
      <c r="D72" s="87"/>
      <c r="E72" s="87"/>
      <c r="F72" s="238">
        <f>F73</f>
        <v>0</v>
      </c>
      <c r="G72" s="344">
        <f>G73</f>
        <v>187000</v>
      </c>
    </row>
    <row r="73" spans="1:7" s="95" customFormat="1" x14ac:dyDescent="0.25">
      <c r="A73" s="397"/>
      <c r="B73" s="23"/>
      <c r="C73" s="23" t="s">
        <v>437</v>
      </c>
      <c r="D73" s="23"/>
      <c r="E73" s="23"/>
      <c r="F73" s="215">
        <v>0</v>
      </c>
      <c r="G73" s="345">
        <v>187000</v>
      </c>
    </row>
    <row r="74" spans="1:7" s="95" customFormat="1" x14ac:dyDescent="0.25">
      <c r="A74" s="416" t="s">
        <v>480</v>
      </c>
      <c r="B74" s="417"/>
      <c r="C74" s="417"/>
      <c r="D74" s="417"/>
      <c r="E74" s="417"/>
      <c r="F74" s="425">
        <v>0</v>
      </c>
      <c r="G74" s="426">
        <f>G75</f>
        <v>4993713</v>
      </c>
    </row>
    <row r="75" spans="1:7" s="95" customFormat="1" x14ac:dyDescent="0.25">
      <c r="A75" s="377" t="s">
        <v>203</v>
      </c>
      <c r="B75" s="421"/>
      <c r="C75" s="421" t="s">
        <v>204</v>
      </c>
      <c r="D75" s="421"/>
      <c r="E75" s="421"/>
      <c r="F75" s="422">
        <v>0</v>
      </c>
      <c r="G75" s="422">
        <f>G76</f>
        <v>4993713</v>
      </c>
    </row>
    <row r="76" spans="1:7" s="95" customFormat="1" x14ac:dyDescent="0.25">
      <c r="A76" s="377"/>
      <c r="B76" s="423" t="s">
        <v>205</v>
      </c>
      <c r="C76" s="423"/>
      <c r="D76" s="423" t="s">
        <v>479</v>
      </c>
      <c r="E76" s="423"/>
      <c r="F76" s="424">
        <v>0</v>
      </c>
      <c r="G76" s="424">
        <v>4993713</v>
      </c>
    </row>
    <row r="77" spans="1:7" x14ac:dyDescent="0.25">
      <c r="A77" s="212" t="s">
        <v>315</v>
      </c>
      <c r="B77" s="21"/>
      <c r="C77" s="21"/>
      <c r="D77" s="21"/>
      <c r="E77" s="108"/>
      <c r="F77" s="218">
        <f>F78</f>
        <v>1645000</v>
      </c>
      <c r="G77" s="218">
        <f>G78</f>
        <v>1645000</v>
      </c>
    </row>
    <row r="78" spans="1:7" x14ac:dyDescent="0.25">
      <c r="A78" s="214" t="s">
        <v>221</v>
      </c>
      <c r="B78" s="87"/>
      <c r="C78" s="87" t="s">
        <v>222</v>
      </c>
      <c r="D78" s="87"/>
      <c r="E78" s="87"/>
      <c r="F78" s="220">
        <f>SUM(F79:F80)</f>
        <v>1645000</v>
      </c>
      <c r="G78" s="220">
        <f>SUM(G79:G80)</f>
        <v>1645000</v>
      </c>
    </row>
    <row r="79" spans="1:7" x14ac:dyDescent="0.25">
      <c r="A79" s="216"/>
      <c r="B79" s="23"/>
      <c r="C79" s="23" t="s">
        <v>223</v>
      </c>
      <c r="D79" s="23" t="s">
        <v>309</v>
      </c>
      <c r="E79" s="23"/>
      <c r="F79" s="220">
        <v>720000</v>
      </c>
      <c r="G79" s="220">
        <v>720000</v>
      </c>
    </row>
    <row r="80" spans="1:7" x14ac:dyDescent="0.25">
      <c r="A80" s="216"/>
      <c r="B80" s="23"/>
      <c r="C80" s="23" t="s">
        <v>230</v>
      </c>
      <c r="D80" s="23" t="s">
        <v>316</v>
      </c>
      <c r="E80" s="23"/>
      <c r="F80" s="220">
        <v>925000</v>
      </c>
      <c r="G80" s="220">
        <v>925000</v>
      </c>
    </row>
    <row r="81" spans="1:8" s="93" customFormat="1" x14ac:dyDescent="0.25">
      <c r="A81" s="455" t="s">
        <v>443</v>
      </c>
      <c r="B81" s="456"/>
      <c r="C81" s="456"/>
      <c r="D81" s="457"/>
      <c r="E81" s="75"/>
      <c r="F81" s="221">
        <f>F83</f>
        <v>3187500</v>
      </c>
      <c r="G81" s="221">
        <f>G83</f>
        <v>0</v>
      </c>
      <c r="H81" s="111"/>
    </row>
    <row r="82" spans="1:8" s="93" customFormat="1" x14ac:dyDescent="0.25">
      <c r="A82" s="214" t="s">
        <v>180</v>
      </c>
      <c r="B82" s="87"/>
      <c r="C82" s="87" t="s">
        <v>181</v>
      </c>
      <c r="D82" s="87"/>
      <c r="E82" s="23"/>
      <c r="F82" s="219">
        <f>SUM(F83)</f>
        <v>3187500</v>
      </c>
      <c r="G82" s="219">
        <f>SUM(G83)</f>
        <v>0</v>
      </c>
    </row>
    <row r="83" spans="1:8" s="93" customFormat="1" x14ac:dyDescent="0.25">
      <c r="A83" s="216"/>
      <c r="B83" s="23" t="s">
        <v>199</v>
      </c>
      <c r="C83" s="23"/>
      <c r="D83" s="23" t="s">
        <v>314</v>
      </c>
      <c r="E83" s="23"/>
      <c r="F83" s="220">
        <v>3187500</v>
      </c>
      <c r="G83" s="220">
        <v>0</v>
      </c>
    </row>
    <row r="84" spans="1:8" x14ac:dyDescent="0.25">
      <c r="A84" s="217"/>
      <c r="B84" s="86"/>
      <c r="C84" s="86" t="s">
        <v>250</v>
      </c>
      <c r="D84" s="86"/>
      <c r="E84" s="86"/>
      <c r="F84" s="218">
        <f>F11+F23+F34+F37+F49+F60+F66+F69+F77+F54+F81</f>
        <v>151441913</v>
      </c>
      <c r="G84" s="218">
        <f>G11+G23+G34+G37+G49+G60+G66+G69+G77+G54+G81+G57+G74</f>
        <v>182318382</v>
      </c>
    </row>
    <row r="85" spans="1:8" x14ac:dyDescent="0.25">
      <c r="A85" s="222" t="s">
        <v>180</v>
      </c>
      <c r="B85" s="109"/>
      <c r="C85" s="109" t="s">
        <v>181</v>
      </c>
      <c r="D85" s="109"/>
      <c r="E85" s="110"/>
      <c r="F85" s="223">
        <f>F38+F55+F67+F82</f>
        <v>56471913</v>
      </c>
      <c r="G85" s="223">
        <f>G38+G55+G67+G82</f>
        <v>68451167</v>
      </c>
    </row>
    <row r="86" spans="1:8" x14ac:dyDescent="0.25">
      <c r="A86" s="222" t="s">
        <v>203</v>
      </c>
      <c r="B86" s="109"/>
      <c r="C86" s="109" t="s">
        <v>204</v>
      </c>
      <c r="D86" s="109"/>
      <c r="E86" s="109"/>
      <c r="F86" s="223">
        <f>F47</f>
        <v>0</v>
      </c>
      <c r="G86" s="223">
        <f>G47+G12+G75</f>
        <v>16258339</v>
      </c>
    </row>
    <row r="87" spans="1:8" x14ac:dyDescent="0.25">
      <c r="A87" s="222" t="s">
        <v>206</v>
      </c>
      <c r="B87" s="109"/>
      <c r="C87" s="109" t="s">
        <v>207</v>
      </c>
      <c r="D87" s="109"/>
      <c r="E87" s="109"/>
      <c r="F87" s="223">
        <f>F24</f>
        <v>54610000</v>
      </c>
      <c r="G87" s="223">
        <f>G24</f>
        <v>52257465</v>
      </c>
    </row>
    <row r="88" spans="1:8" x14ac:dyDescent="0.25">
      <c r="A88" s="222" t="s">
        <v>221</v>
      </c>
      <c r="B88" s="109"/>
      <c r="C88" s="109" t="s">
        <v>222</v>
      </c>
      <c r="D88" s="109"/>
      <c r="E88" s="109"/>
      <c r="F88" s="223">
        <f>F14+F35+F61+F70+F78</f>
        <v>7360000</v>
      </c>
      <c r="G88" s="223">
        <f>G14+G35+G61+G70+G78</f>
        <v>7433975</v>
      </c>
    </row>
    <row r="89" spans="1:8" x14ac:dyDescent="0.25">
      <c r="A89" s="222" t="s">
        <v>232</v>
      </c>
      <c r="B89" s="109"/>
      <c r="C89" s="109" t="s">
        <v>233</v>
      </c>
      <c r="D89" s="109"/>
      <c r="E89" s="109"/>
      <c r="F89" s="223">
        <f>F64</f>
        <v>1000000</v>
      </c>
      <c r="G89" s="223">
        <f>G64</f>
        <v>1000000</v>
      </c>
    </row>
    <row r="90" spans="1:8" x14ac:dyDescent="0.25">
      <c r="A90" s="222" t="s">
        <v>234</v>
      </c>
      <c r="B90" s="109"/>
      <c r="C90" s="109" t="s">
        <v>235</v>
      </c>
      <c r="D90" s="109"/>
      <c r="E90" s="109"/>
      <c r="F90" s="223">
        <v>0</v>
      </c>
      <c r="G90" s="223">
        <f>G21+G72+G58</f>
        <v>3161610</v>
      </c>
    </row>
    <row r="91" spans="1:8" x14ac:dyDescent="0.25">
      <c r="A91" s="222" t="s">
        <v>238</v>
      </c>
      <c r="B91" s="109"/>
      <c r="C91" s="109" t="s">
        <v>239</v>
      </c>
      <c r="D91" s="109"/>
      <c r="E91" s="109"/>
      <c r="F91" s="223">
        <v>0</v>
      </c>
      <c r="G91" s="223">
        <v>0</v>
      </c>
    </row>
    <row r="92" spans="1:8" x14ac:dyDescent="0.25">
      <c r="A92" s="222" t="s">
        <v>242</v>
      </c>
      <c r="B92" s="109"/>
      <c r="C92" s="109" t="s">
        <v>243</v>
      </c>
      <c r="D92" s="109"/>
      <c r="E92" s="109"/>
      <c r="F92" s="223">
        <f>F49</f>
        <v>32000000</v>
      </c>
      <c r="G92" s="223">
        <f>G49</f>
        <v>33755826</v>
      </c>
    </row>
    <row r="93" spans="1:8" ht="15.75" thickBot="1" x14ac:dyDescent="0.3">
      <c r="A93" s="224"/>
      <c r="B93" s="225"/>
      <c r="C93" s="226" t="s">
        <v>250</v>
      </c>
      <c r="D93" s="225"/>
      <c r="E93" s="225"/>
      <c r="F93" s="227">
        <f>SUM(F85:F92)</f>
        <v>151441913</v>
      </c>
      <c r="G93" s="227">
        <f>SUM(G85:G92)</f>
        <v>182318382</v>
      </c>
      <c r="H93" t="s">
        <v>433</v>
      </c>
    </row>
  </sheetData>
  <mergeCells count="8">
    <mergeCell ref="G8:G9"/>
    <mergeCell ref="A81:D81"/>
    <mergeCell ref="A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scale="93" orientation="portrait" r:id="rId1"/>
  <rowBreaks count="1" manualBreakCount="1">
    <brk id="59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6"/>
  <sheetViews>
    <sheetView view="pageBreakPreview" topLeftCell="A58" zoomScaleNormal="100" zoomScaleSheetLayoutView="100" workbookViewId="0">
      <selection activeCell="A2" sqref="A2"/>
    </sheetView>
  </sheetViews>
  <sheetFormatPr defaultRowHeight="15" x14ac:dyDescent="0.25"/>
  <cols>
    <col min="1" max="1" width="7.140625" customWidth="1"/>
    <col min="2" max="2" width="4.7109375" customWidth="1"/>
    <col min="3" max="3" width="6" customWidth="1"/>
    <col min="5" max="5" width="38.85546875" customWidth="1"/>
    <col min="6" max="6" width="11.7109375" customWidth="1"/>
    <col min="7" max="7" width="16.28515625" customWidth="1"/>
    <col min="8" max="8" width="14.42578125" style="95" customWidth="1"/>
    <col min="9" max="9" width="2.5703125" customWidth="1"/>
  </cols>
  <sheetData>
    <row r="1" spans="1:8" x14ac:dyDescent="0.25">
      <c r="A1" s="458" t="s">
        <v>490</v>
      </c>
      <c r="B1" s="459"/>
      <c r="C1" s="459"/>
      <c r="D1" s="459"/>
      <c r="E1" s="459"/>
      <c r="F1" s="459"/>
      <c r="G1" s="459"/>
      <c r="H1"/>
    </row>
    <row r="2" spans="1:8" x14ac:dyDescent="0.25">
      <c r="A2" s="209"/>
      <c r="B2" s="318"/>
      <c r="C2" s="318"/>
      <c r="D2" s="318"/>
      <c r="E2" s="472" t="s">
        <v>439</v>
      </c>
      <c r="F2" s="461"/>
      <c r="G2" s="461"/>
      <c r="H2"/>
    </row>
    <row r="3" spans="1:8" x14ac:dyDescent="0.25">
      <c r="A3" s="460" t="s">
        <v>0</v>
      </c>
      <c r="B3" s="461"/>
      <c r="C3" s="461"/>
      <c r="D3" s="461"/>
      <c r="E3" s="461"/>
      <c r="F3" s="461"/>
      <c r="G3" s="461"/>
      <c r="H3"/>
    </row>
    <row r="4" spans="1:8" x14ac:dyDescent="0.25">
      <c r="A4" s="460" t="s">
        <v>251</v>
      </c>
      <c r="B4" s="461"/>
      <c r="C4" s="461"/>
      <c r="D4" s="461"/>
      <c r="E4" s="461"/>
      <c r="F4" s="461"/>
      <c r="G4" s="461"/>
      <c r="H4"/>
    </row>
    <row r="5" spans="1:8" x14ac:dyDescent="0.25">
      <c r="A5" s="460" t="s">
        <v>177</v>
      </c>
      <c r="B5" s="461"/>
      <c r="C5" s="461"/>
      <c r="D5" s="461"/>
      <c r="E5" s="461"/>
      <c r="F5" s="461"/>
      <c r="G5" s="461"/>
      <c r="H5"/>
    </row>
    <row r="6" spans="1:8" ht="15.75" x14ac:dyDescent="0.25">
      <c r="A6" s="314"/>
      <c r="B6" s="315"/>
      <c r="C6" s="315"/>
      <c r="D6" s="315"/>
      <c r="E6" s="346"/>
      <c r="F6" s="346"/>
      <c r="G6" s="333"/>
      <c r="H6" s="337" t="s">
        <v>1</v>
      </c>
    </row>
    <row r="7" spans="1:8" x14ac:dyDescent="0.25">
      <c r="A7" s="469" t="s">
        <v>178</v>
      </c>
      <c r="B7" s="470"/>
      <c r="C7" s="470"/>
      <c r="D7" s="470"/>
      <c r="E7" s="470"/>
      <c r="F7" s="471"/>
      <c r="G7" s="468" t="s">
        <v>179</v>
      </c>
      <c r="H7" s="468" t="s">
        <v>432</v>
      </c>
    </row>
    <row r="8" spans="1:8" x14ac:dyDescent="0.25">
      <c r="A8" s="465"/>
      <c r="B8" s="461"/>
      <c r="C8" s="461"/>
      <c r="D8" s="461"/>
      <c r="E8" s="461"/>
      <c r="F8" s="467"/>
      <c r="G8" s="454"/>
      <c r="H8" s="454"/>
    </row>
    <row r="9" spans="1:8" x14ac:dyDescent="0.25">
      <c r="A9" s="465"/>
      <c r="B9" s="466"/>
      <c r="C9" s="466"/>
      <c r="D9" s="466"/>
      <c r="E9" s="466"/>
      <c r="F9" s="467"/>
      <c r="G9" s="454"/>
      <c r="H9" s="454"/>
    </row>
    <row r="10" spans="1:8" x14ac:dyDescent="0.25">
      <c r="A10" s="211"/>
      <c r="B10" s="85"/>
      <c r="C10" s="85"/>
      <c r="D10" s="85"/>
      <c r="E10" s="85"/>
      <c r="F10" s="85"/>
      <c r="G10" s="106"/>
      <c r="H10" s="106"/>
    </row>
    <row r="11" spans="1:8" x14ac:dyDescent="0.25">
      <c r="A11" s="217" t="s">
        <v>180</v>
      </c>
      <c r="B11" s="86"/>
      <c r="C11" s="86" t="s">
        <v>181</v>
      </c>
      <c r="D11" s="86"/>
      <c r="E11" s="86"/>
      <c r="F11" s="3"/>
      <c r="G11" s="213">
        <f>G12+G28</f>
        <v>56471913</v>
      </c>
      <c r="H11" s="213">
        <f>H12+H28</f>
        <v>68451167</v>
      </c>
    </row>
    <row r="12" spans="1:8" x14ac:dyDescent="0.25">
      <c r="A12" s="216"/>
      <c r="B12" s="87" t="s">
        <v>182</v>
      </c>
      <c r="C12" s="87"/>
      <c r="D12" s="87" t="s">
        <v>183</v>
      </c>
      <c r="E12" s="87"/>
      <c r="F12" s="23"/>
      <c r="G12" s="219">
        <f>SUM(G13:G27)</f>
        <v>45473788</v>
      </c>
      <c r="H12" s="219">
        <f>SUM(H13:H27)</f>
        <v>59413681</v>
      </c>
    </row>
    <row r="13" spans="1:8" x14ac:dyDescent="0.25">
      <c r="A13" s="214"/>
      <c r="B13" s="87"/>
      <c r="C13" s="23" t="s">
        <v>184</v>
      </c>
      <c r="D13" s="23" t="s">
        <v>185</v>
      </c>
      <c r="E13" s="23"/>
      <c r="F13" s="23"/>
      <c r="G13" s="220">
        <f>F14+F15+F16+F17+F18+F19+F20+F21</f>
        <v>7511815</v>
      </c>
      <c r="H13" s="220">
        <f>SUM(G13)</f>
        <v>7511815</v>
      </c>
    </row>
    <row r="14" spans="1:8" x14ac:dyDescent="0.25">
      <c r="A14" s="214"/>
      <c r="B14" s="87"/>
      <c r="C14" s="23"/>
      <c r="D14" s="23"/>
      <c r="E14" s="23" t="s">
        <v>186</v>
      </c>
      <c r="F14" s="23">
        <v>1915200</v>
      </c>
      <c r="G14" s="220"/>
      <c r="H14" s="220"/>
    </row>
    <row r="15" spans="1:8" x14ac:dyDescent="0.25">
      <c r="A15" s="214"/>
      <c r="B15" s="87"/>
      <c r="C15" s="23"/>
      <c r="D15" s="23"/>
      <c r="E15" s="23" t="s">
        <v>187</v>
      </c>
      <c r="F15" s="23">
        <v>4736000</v>
      </c>
      <c r="G15" s="220"/>
      <c r="H15" s="220"/>
    </row>
    <row r="16" spans="1:8" x14ac:dyDescent="0.25">
      <c r="A16" s="214"/>
      <c r="B16" s="87"/>
      <c r="C16" s="23"/>
      <c r="D16" s="23"/>
      <c r="E16" s="23" t="s">
        <v>188</v>
      </c>
      <c r="F16" s="23">
        <v>379293</v>
      </c>
      <c r="G16" s="220"/>
      <c r="H16" s="220"/>
    </row>
    <row r="17" spans="1:8" x14ac:dyDescent="0.25">
      <c r="A17" s="214"/>
      <c r="B17" s="87"/>
      <c r="C17" s="23"/>
      <c r="D17" s="23"/>
      <c r="E17" s="23" t="s">
        <v>189</v>
      </c>
      <c r="F17" s="23">
        <v>1091870</v>
      </c>
      <c r="G17" s="220"/>
      <c r="H17" s="220"/>
    </row>
    <row r="18" spans="1:8" x14ac:dyDescent="0.25">
      <c r="A18" s="214"/>
      <c r="B18" s="87"/>
      <c r="C18" s="23"/>
      <c r="D18" s="23"/>
      <c r="E18" s="23" t="s">
        <v>190</v>
      </c>
      <c r="F18" s="23">
        <v>7000000</v>
      </c>
      <c r="G18" s="220"/>
      <c r="H18" s="220"/>
    </row>
    <row r="19" spans="1:8" x14ac:dyDescent="0.25">
      <c r="A19" s="214"/>
      <c r="B19" s="87"/>
      <c r="C19" s="23"/>
      <c r="D19" s="23"/>
      <c r="E19" s="23" t="s">
        <v>191</v>
      </c>
      <c r="F19" s="23">
        <v>204000</v>
      </c>
      <c r="G19" s="220"/>
      <c r="H19" s="220"/>
    </row>
    <row r="20" spans="1:8" x14ac:dyDescent="0.25">
      <c r="A20" s="214"/>
      <c r="B20" s="87"/>
      <c r="C20" s="23"/>
      <c r="D20" s="23"/>
      <c r="E20" s="23" t="s">
        <v>192</v>
      </c>
      <c r="F20" s="23">
        <v>-8070748</v>
      </c>
      <c r="G20" s="220"/>
      <c r="H20" s="220"/>
    </row>
    <row r="21" spans="1:8" x14ac:dyDescent="0.25">
      <c r="A21" s="214"/>
      <c r="B21" s="87"/>
      <c r="C21" s="23"/>
      <c r="D21" s="23"/>
      <c r="E21" s="23" t="s">
        <v>193</v>
      </c>
      <c r="F21" s="23">
        <v>256200</v>
      </c>
      <c r="G21" s="220"/>
      <c r="H21" s="220"/>
    </row>
    <row r="22" spans="1:8" x14ac:dyDescent="0.25">
      <c r="A22" s="216"/>
      <c r="B22" s="23"/>
      <c r="C22" s="23" t="s">
        <v>194</v>
      </c>
      <c r="D22" s="23" t="s">
        <v>195</v>
      </c>
      <c r="E22" s="23"/>
      <c r="F22" s="23"/>
      <c r="G22" s="220">
        <v>26217170</v>
      </c>
      <c r="H22" s="220">
        <v>29363350</v>
      </c>
    </row>
    <row r="23" spans="1:8" x14ac:dyDescent="0.25">
      <c r="A23" s="216"/>
      <c r="B23" s="23"/>
      <c r="C23" s="23" t="s">
        <v>460</v>
      </c>
      <c r="D23" s="23" t="s">
        <v>462</v>
      </c>
      <c r="E23" s="23"/>
      <c r="F23" s="23"/>
      <c r="G23" s="220">
        <v>9944803</v>
      </c>
      <c r="H23" s="220">
        <v>6590293</v>
      </c>
    </row>
    <row r="24" spans="1:8" s="95" customFormat="1" x14ac:dyDescent="0.25">
      <c r="A24" s="216"/>
      <c r="B24" s="23"/>
      <c r="C24" s="23" t="s">
        <v>461</v>
      </c>
      <c r="D24" s="23" t="s">
        <v>469</v>
      </c>
      <c r="E24" s="23"/>
      <c r="F24" s="23"/>
      <c r="G24" s="220"/>
      <c r="H24" s="220">
        <v>5898637</v>
      </c>
    </row>
    <row r="25" spans="1:8" x14ac:dyDescent="0.25">
      <c r="A25" s="216"/>
      <c r="B25" s="23"/>
      <c r="C25" s="23" t="s">
        <v>196</v>
      </c>
      <c r="D25" s="23" t="s">
        <v>197</v>
      </c>
      <c r="E25" s="23"/>
      <c r="F25" s="23"/>
      <c r="G25" s="220">
        <v>1800000</v>
      </c>
      <c r="H25" s="220">
        <v>2231290</v>
      </c>
    </row>
    <row r="26" spans="1:8" x14ac:dyDescent="0.25">
      <c r="A26" s="216"/>
      <c r="B26" s="23"/>
      <c r="C26" s="23" t="s">
        <v>198</v>
      </c>
      <c r="D26" s="23" t="s">
        <v>470</v>
      </c>
      <c r="E26" s="23"/>
      <c r="F26" s="23"/>
      <c r="G26" s="220">
        <v>0</v>
      </c>
      <c r="H26" s="220">
        <v>5078600</v>
      </c>
    </row>
    <row r="27" spans="1:8" s="95" customFormat="1" x14ac:dyDescent="0.25">
      <c r="A27" s="216"/>
      <c r="B27" s="23"/>
      <c r="C27" s="23" t="s">
        <v>304</v>
      </c>
      <c r="D27" s="23" t="s">
        <v>438</v>
      </c>
      <c r="E27" s="23"/>
      <c r="F27" s="23"/>
      <c r="G27" s="220">
        <v>0</v>
      </c>
      <c r="H27" s="220">
        <v>2739696</v>
      </c>
    </row>
    <row r="28" spans="1:8" x14ac:dyDescent="0.25">
      <c r="A28" s="216"/>
      <c r="B28" s="87" t="s">
        <v>199</v>
      </c>
      <c r="C28" s="87"/>
      <c r="D28" s="87" t="s">
        <v>200</v>
      </c>
      <c r="E28" s="87"/>
      <c r="F28" s="23"/>
      <c r="G28" s="220">
        <f>G29+G30+G31</f>
        <v>10998125</v>
      </c>
      <c r="H28" s="220">
        <f>H29+H30+H31</f>
        <v>9037486</v>
      </c>
    </row>
    <row r="29" spans="1:8" x14ac:dyDescent="0.25">
      <c r="A29" s="216"/>
      <c r="B29" s="88"/>
      <c r="C29" s="88"/>
      <c r="D29" s="88"/>
      <c r="E29" s="89" t="s">
        <v>201</v>
      </c>
      <c r="F29" s="23"/>
      <c r="G29" s="220">
        <v>1610625</v>
      </c>
      <c r="H29" s="220">
        <v>1538291</v>
      </c>
    </row>
    <row r="30" spans="1:8" x14ac:dyDescent="0.25">
      <c r="A30" s="216"/>
      <c r="B30" s="23"/>
      <c r="C30" s="23"/>
      <c r="D30" s="237"/>
      <c r="E30" s="23" t="s">
        <v>202</v>
      </c>
      <c r="F30" s="23"/>
      <c r="G30" s="220">
        <v>6200000</v>
      </c>
      <c r="H30" s="220">
        <v>7499195</v>
      </c>
    </row>
    <row r="31" spans="1:8" s="60" customFormat="1" x14ac:dyDescent="0.25">
      <c r="A31" s="216"/>
      <c r="B31" s="23"/>
      <c r="C31" s="23"/>
      <c r="D31" s="237"/>
      <c r="E31" s="23" t="s">
        <v>252</v>
      </c>
      <c r="F31" s="23"/>
      <c r="G31" s="220">
        <v>3187500</v>
      </c>
      <c r="H31" s="220"/>
    </row>
    <row r="32" spans="1:8" x14ac:dyDescent="0.25">
      <c r="A32" s="217" t="s">
        <v>203</v>
      </c>
      <c r="B32" s="86"/>
      <c r="C32" s="86" t="s">
        <v>204</v>
      </c>
      <c r="D32" s="86"/>
      <c r="E32" s="86"/>
      <c r="F32" s="86"/>
      <c r="G32" s="218">
        <f>G33</f>
        <v>0</v>
      </c>
      <c r="H32" s="218">
        <f>H33+H34</f>
        <v>16258339</v>
      </c>
    </row>
    <row r="33" spans="1:8" x14ac:dyDescent="0.25">
      <c r="A33" s="216"/>
      <c r="B33" s="87" t="s">
        <v>205</v>
      </c>
      <c r="C33" s="87"/>
      <c r="D33" s="87" t="s">
        <v>440</v>
      </c>
      <c r="E33" s="87"/>
      <c r="F33" s="23"/>
      <c r="G33" s="219">
        <v>0</v>
      </c>
      <c r="H33" s="219">
        <v>6714627</v>
      </c>
    </row>
    <row r="34" spans="1:8" s="95" customFormat="1" x14ac:dyDescent="0.25">
      <c r="A34" s="216"/>
      <c r="B34" s="87"/>
      <c r="C34" s="87"/>
      <c r="D34" s="87" t="s">
        <v>478</v>
      </c>
      <c r="E34" s="87"/>
      <c r="F34" s="23"/>
      <c r="G34" s="219"/>
      <c r="H34" s="219">
        <v>9543712</v>
      </c>
    </row>
    <row r="35" spans="1:8" x14ac:dyDescent="0.25">
      <c r="A35" s="217" t="s">
        <v>206</v>
      </c>
      <c r="B35" s="86"/>
      <c r="C35" s="86" t="s">
        <v>207</v>
      </c>
      <c r="D35" s="86"/>
      <c r="E35" s="86"/>
      <c r="F35" s="86"/>
      <c r="G35" s="218">
        <f>G36+G38</f>
        <v>54610000</v>
      </c>
      <c r="H35" s="218">
        <f>H36+H38</f>
        <v>52257465</v>
      </c>
    </row>
    <row r="36" spans="1:8" x14ac:dyDescent="0.25">
      <c r="A36" s="216"/>
      <c r="B36" s="87" t="s">
        <v>208</v>
      </c>
      <c r="C36" s="87"/>
      <c r="D36" s="87" t="s">
        <v>209</v>
      </c>
      <c r="E36" s="87"/>
      <c r="F36" s="23"/>
      <c r="G36" s="219">
        <f>SUM(G37:G37)</f>
        <v>7000000</v>
      </c>
      <c r="H36" s="219">
        <f>SUM(H37:H37)</f>
        <v>7000000</v>
      </c>
    </row>
    <row r="37" spans="1:8" x14ac:dyDescent="0.25">
      <c r="A37" s="216"/>
      <c r="B37" s="23"/>
      <c r="C37" s="23"/>
      <c r="D37" s="23"/>
      <c r="E37" s="23" t="s">
        <v>298</v>
      </c>
      <c r="F37" s="23"/>
      <c r="G37" s="220">
        <v>7000000</v>
      </c>
      <c r="H37" s="220">
        <v>7000000</v>
      </c>
    </row>
    <row r="38" spans="1:8" x14ac:dyDescent="0.25">
      <c r="A38" s="214"/>
      <c r="B38" s="87" t="s">
        <v>210</v>
      </c>
      <c r="C38" s="87"/>
      <c r="D38" s="87" t="s">
        <v>211</v>
      </c>
      <c r="E38" s="87"/>
      <c r="F38" s="23"/>
      <c r="G38" s="219">
        <f>G39+G41+G43</f>
        <v>47610000</v>
      </c>
      <c r="H38" s="219">
        <f>H39+H41+H43</f>
        <v>45257465</v>
      </c>
    </row>
    <row r="39" spans="1:8" x14ac:dyDescent="0.25">
      <c r="A39" s="214"/>
      <c r="B39" s="23"/>
      <c r="C39" s="23" t="s">
        <v>212</v>
      </c>
      <c r="D39" s="23" t="s">
        <v>213</v>
      </c>
      <c r="E39" s="23"/>
      <c r="F39" s="23"/>
      <c r="G39" s="220">
        <f>G40</f>
        <v>45000000</v>
      </c>
      <c r="H39" s="220">
        <f>H40</f>
        <v>45000000</v>
      </c>
    </row>
    <row r="40" spans="1:8" x14ac:dyDescent="0.25">
      <c r="A40" s="214"/>
      <c r="B40" s="23"/>
      <c r="C40" s="23"/>
      <c r="D40" s="23"/>
      <c r="E40" s="23" t="s">
        <v>214</v>
      </c>
      <c r="F40" s="23"/>
      <c r="G40" s="220">
        <v>45000000</v>
      </c>
      <c r="H40" s="220">
        <v>45000000</v>
      </c>
    </row>
    <row r="41" spans="1:8" x14ac:dyDescent="0.25">
      <c r="A41" s="214"/>
      <c r="B41" s="23"/>
      <c r="C41" s="23" t="s">
        <v>215</v>
      </c>
      <c r="D41" s="23" t="s">
        <v>216</v>
      </c>
      <c r="E41" s="23"/>
      <c r="F41" s="23"/>
      <c r="G41" s="220">
        <f>SUM(G42)</f>
        <v>2500000</v>
      </c>
      <c r="H41" s="220">
        <f>SUM(H42)</f>
        <v>0</v>
      </c>
    </row>
    <row r="42" spans="1:8" x14ac:dyDescent="0.25">
      <c r="A42" s="214"/>
      <c r="B42" s="23"/>
      <c r="C42" s="23"/>
      <c r="D42" s="23"/>
      <c r="E42" s="23" t="s">
        <v>217</v>
      </c>
      <c r="F42" s="23"/>
      <c r="G42" s="220">
        <v>2500000</v>
      </c>
      <c r="H42" s="220">
        <v>0</v>
      </c>
    </row>
    <row r="43" spans="1:8" x14ac:dyDescent="0.25">
      <c r="A43" s="214"/>
      <c r="B43" s="23"/>
      <c r="C43" s="23" t="s">
        <v>218</v>
      </c>
      <c r="D43" s="23" t="s">
        <v>219</v>
      </c>
      <c r="E43" s="23"/>
      <c r="F43" s="23"/>
      <c r="G43" s="220">
        <f>SUM(G44:G44)</f>
        <v>110000</v>
      </c>
      <c r="H43" s="220">
        <f>SUM(H44:H44)</f>
        <v>257465</v>
      </c>
    </row>
    <row r="44" spans="1:8" x14ac:dyDescent="0.25">
      <c r="A44" s="216"/>
      <c r="B44" s="23"/>
      <c r="C44" s="23"/>
      <c r="D44" s="23"/>
      <c r="E44" s="23" t="s">
        <v>220</v>
      </c>
      <c r="F44" s="23"/>
      <c r="G44" s="220">
        <v>110000</v>
      </c>
      <c r="H44" s="220">
        <v>257465</v>
      </c>
    </row>
    <row r="45" spans="1:8" x14ac:dyDescent="0.25">
      <c r="A45" s="217" t="s">
        <v>221</v>
      </c>
      <c r="B45" s="86"/>
      <c r="C45" s="86" t="s">
        <v>222</v>
      </c>
      <c r="D45" s="86"/>
      <c r="E45" s="86"/>
      <c r="F45" s="3"/>
      <c r="G45" s="213">
        <f>G46+G47+G51+G52</f>
        <v>7360000</v>
      </c>
      <c r="H45" s="213">
        <f>H46+H47+H51+H52+H53+H54+H55</f>
        <v>7433975</v>
      </c>
    </row>
    <row r="46" spans="1:8" x14ac:dyDescent="0.25">
      <c r="A46" s="216"/>
      <c r="B46" s="23"/>
      <c r="C46" s="23" t="s">
        <v>223</v>
      </c>
      <c r="D46" s="23" t="s">
        <v>224</v>
      </c>
      <c r="E46" s="23"/>
      <c r="F46" s="23"/>
      <c r="G46" s="220">
        <v>150000</v>
      </c>
      <c r="H46" s="220">
        <v>150000</v>
      </c>
    </row>
    <row r="47" spans="1:8" x14ac:dyDescent="0.25">
      <c r="A47" s="216"/>
      <c r="B47" s="23"/>
      <c r="C47" s="23" t="s">
        <v>223</v>
      </c>
      <c r="D47" s="23" t="s">
        <v>224</v>
      </c>
      <c r="E47" s="23"/>
      <c r="F47" s="23"/>
      <c r="G47" s="220">
        <f>G49+G50+G48</f>
        <v>3285000</v>
      </c>
      <c r="H47" s="220">
        <f>H49+H50+H48</f>
        <v>3285000</v>
      </c>
    </row>
    <row r="48" spans="1:8" x14ac:dyDescent="0.25">
      <c r="A48" s="216"/>
      <c r="B48" s="23"/>
      <c r="C48" s="23"/>
      <c r="D48" s="23"/>
      <c r="E48" s="23" t="s">
        <v>225</v>
      </c>
      <c r="F48" s="23"/>
      <c r="G48" s="220">
        <v>960000</v>
      </c>
      <c r="H48" s="220">
        <v>960000</v>
      </c>
    </row>
    <row r="49" spans="1:8" x14ac:dyDescent="0.25">
      <c r="A49" s="216"/>
      <c r="B49" s="23"/>
      <c r="C49" s="23"/>
      <c r="D49" s="23"/>
      <c r="E49" s="23" t="s">
        <v>226</v>
      </c>
      <c r="F49" s="23"/>
      <c r="G49" s="220">
        <v>1600000</v>
      </c>
      <c r="H49" s="220">
        <v>1600000</v>
      </c>
    </row>
    <row r="50" spans="1:8" x14ac:dyDescent="0.25">
      <c r="A50" s="216"/>
      <c r="B50" s="23"/>
      <c r="C50" s="23"/>
      <c r="D50" s="23"/>
      <c r="E50" s="23" t="s">
        <v>227</v>
      </c>
      <c r="F50" s="23"/>
      <c r="G50" s="220">
        <v>725000</v>
      </c>
      <c r="H50" s="220">
        <v>725000</v>
      </c>
    </row>
    <row r="51" spans="1:8" x14ac:dyDescent="0.25">
      <c r="A51" s="216"/>
      <c r="B51" s="23"/>
      <c r="C51" s="23" t="s">
        <v>228</v>
      </c>
      <c r="D51" s="23" t="s">
        <v>229</v>
      </c>
      <c r="E51" s="23"/>
      <c r="F51" s="23"/>
      <c r="G51" s="220">
        <v>3000000</v>
      </c>
      <c r="H51" s="220">
        <v>3058848</v>
      </c>
    </row>
    <row r="52" spans="1:8" x14ac:dyDescent="0.25">
      <c r="A52" s="216"/>
      <c r="B52" s="23"/>
      <c r="C52" s="23" t="s">
        <v>230</v>
      </c>
      <c r="D52" s="23" t="s">
        <v>231</v>
      </c>
      <c r="E52" s="23"/>
      <c r="F52" s="23"/>
      <c r="G52" s="220">
        <v>925000</v>
      </c>
      <c r="H52" s="220">
        <v>925000</v>
      </c>
    </row>
    <row r="53" spans="1:8" s="95" customFormat="1" x14ac:dyDescent="0.25">
      <c r="A53" s="216"/>
      <c r="B53" s="23"/>
      <c r="C53" s="23" t="s">
        <v>474</v>
      </c>
      <c r="D53" s="23" t="s">
        <v>475</v>
      </c>
      <c r="E53" s="23"/>
      <c r="F53" s="23"/>
      <c r="G53" s="220"/>
      <c r="H53" s="220">
        <v>37</v>
      </c>
    </row>
    <row r="54" spans="1:8" s="95" customFormat="1" x14ac:dyDescent="0.25">
      <c r="A54" s="216"/>
      <c r="B54" s="23"/>
      <c r="C54" s="23" t="s">
        <v>310</v>
      </c>
      <c r="D54" s="23" t="s">
        <v>311</v>
      </c>
      <c r="E54" s="23"/>
      <c r="F54" s="23"/>
      <c r="G54" s="220"/>
      <c r="H54" s="220">
        <v>8140</v>
      </c>
    </row>
    <row r="55" spans="1:8" s="95" customFormat="1" x14ac:dyDescent="0.25">
      <c r="A55" s="216"/>
      <c r="B55" s="23"/>
      <c r="C55" s="419" t="s">
        <v>477</v>
      </c>
      <c r="D55" s="23" t="s">
        <v>476</v>
      </c>
      <c r="E55" s="23"/>
      <c r="F55" s="23"/>
      <c r="G55" s="220"/>
      <c r="H55" s="220">
        <v>6950</v>
      </c>
    </row>
    <row r="56" spans="1:8" x14ac:dyDescent="0.25">
      <c r="A56" s="217" t="s">
        <v>232</v>
      </c>
      <c r="B56" s="86"/>
      <c r="C56" s="86" t="s">
        <v>233</v>
      </c>
      <c r="D56" s="86"/>
      <c r="E56" s="86"/>
      <c r="F56" s="90"/>
      <c r="G56" s="213">
        <f>G57</f>
        <v>1000000</v>
      </c>
      <c r="H56" s="213">
        <f>H57</f>
        <v>1000000</v>
      </c>
    </row>
    <row r="57" spans="1:8" x14ac:dyDescent="0.25">
      <c r="A57" s="216"/>
      <c r="B57" s="23"/>
      <c r="C57" s="23"/>
      <c r="D57" s="23" t="s">
        <v>253</v>
      </c>
      <c r="E57" s="23"/>
      <c r="F57" s="23"/>
      <c r="G57" s="220">
        <v>1000000</v>
      </c>
      <c r="H57" s="220">
        <v>1000000</v>
      </c>
    </row>
    <row r="58" spans="1:8" x14ac:dyDescent="0.25">
      <c r="A58" s="217" t="s">
        <v>234</v>
      </c>
      <c r="B58" s="86"/>
      <c r="C58" s="86" t="s">
        <v>235</v>
      </c>
      <c r="D58" s="86"/>
      <c r="E58" s="86"/>
      <c r="F58" s="90"/>
      <c r="G58" s="213">
        <f>G59</f>
        <v>0</v>
      </c>
      <c r="H58" s="213">
        <f>H59</f>
        <v>3161610</v>
      </c>
    </row>
    <row r="59" spans="1:8" x14ac:dyDescent="0.25">
      <c r="A59" s="216"/>
      <c r="B59" s="23" t="s">
        <v>236</v>
      </c>
      <c r="C59" s="23"/>
      <c r="D59" s="23" t="s">
        <v>237</v>
      </c>
      <c r="E59" s="23"/>
      <c r="F59" s="23"/>
      <c r="G59" s="220"/>
      <c r="H59" s="220">
        <v>3161610</v>
      </c>
    </row>
    <row r="60" spans="1:8" x14ac:dyDescent="0.25">
      <c r="A60" s="217" t="s">
        <v>238</v>
      </c>
      <c r="B60" s="86"/>
      <c r="C60" s="86" t="s">
        <v>239</v>
      </c>
      <c r="D60" s="86"/>
      <c r="E60" s="86"/>
      <c r="F60" s="86"/>
      <c r="G60" s="218">
        <f>G61</f>
        <v>0</v>
      </c>
      <c r="H60" s="218">
        <f>H61</f>
        <v>0</v>
      </c>
    </row>
    <row r="61" spans="1:8" x14ac:dyDescent="0.25">
      <c r="A61" s="216"/>
      <c r="B61" s="23" t="s">
        <v>240</v>
      </c>
      <c r="C61" s="23"/>
      <c r="D61" s="23" t="s">
        <v>241</v>
      </c>
      <c r="E61" s="23"/>
      <c r="F61" s="23"/>
      <c r="G61" s="220"/>
      <c r="H61" s="220"/>
    </row>
    <row r="62" spans="1:8" x14ac:dyDescent="0.25">
      <c r="A62" s="217" t="s">
        <v>242</v>
      </c>
      <c r="B62" s="86"/>
      <c r="C62" s="86" t="s">
        <v>243</v>
      </c>
      <c r="D62" s="86"/>
      <c r="E62" s="86"/>
      <c r="F62" s="90"/>
      <c r="G62" s="213">
        <f>G63</f>
        <v>32000000</v>
      </c>
      <c r="H62" s="213">
        <f>H63</f>
        <v>33755826</v>
      </c>
    </row>
    <row r="63" spans="1:8" x14ac:dyDescent="0.25">
      <c r="A63" s="216"/>
      <c r="B63" s="87" t="s">
        <v>244</v>
      </c>
      <c r="C63" s="87"/>
      <c r="D63" s="87" t="s">
        <v>245</v>
      </c>
      <c r="E63" s="87"/>
      <c r="F63" s="91"/>
      <c r="G63" s="238">
        <f>G64+G65</f>
        <v>32000000</v>
      </c>
      <c r="H63" s="238">
        <f>H64+H65</f>
        <v>33755826</v>
      </c>
    </row>
    <row r="64" spans="1:8" x14ac:dyDescent="0.25">
      <c r="A64" s="216"/>
      <c r="B64" s="23"/>
      <c r="C64" s="23" t="s">
        <v>246</v>
      </c>
      <c r="D64" s="23"/>
      <c r="E64" s="23" t="s">
        <v>247</v>
      </c>
      <c r="F64" s="91"/>
      <c r="G64" s="215">
        <v>32000000</v>
      </c>
      <c r="H64" s="215">
        <v>32932207</v>
      </c>
    </row>
    <row r="65" spans="1:9" x14ac:dyDescent="0.25">
      <c r="A65" s="216"/>
      <c r="B65" s="23"/>
      <c r="C65" s="23" t="s">
        <v>248</v>
      </c>
      <c r="D65" s="23"/>
      <c r="E65" s="23" t="s">
        <v>249</v>
      </c>
      <c r="F65" s="23"/>
      <c r="G65" s="220">
        <v>0</v>
      </c>
      <c r="H65" s="220">
        <v>823619</v>
      </c>
    </row>
    <row r="66" spans="1:9" ht="15.75" thickBot="1" x14ac:dyDescent="0.3">
      <c r="A66" s="239"/>
      <c r="B66" s="240"/>
      <c r="C66" s="240" t="s">
        <v>250</v>
      </c>
      <c r="D66" s="240"/>
      <c r="E66" s="240"/>
      <c r="F66" s="240"/>
      <c r="G66" s="241">
        <f>G11+G32+G35+G45+G56+G58+G62+G60</f>
        <v>151441913</v>
      </c>
      <c r="H66" s="241">
        <f>H11+H32+H35+H45+H56+H58+H62+H60</f>
        <v>182318382</v>
      </c>
      <c r="I66" t="s">
        <v>433</v>
      </c>
    </row>
  </sheetData>
  <mergeCells count="8">
    <mergeCell ref="H7:H9"/>
    <mergeCell ref="A7:F9"/>
    <mergeCell ref="G7:G9"/>
    <mergeCell ref="A1:G1"/>
    <mergeCell ref="E2:G2"/>
    <mergeCell ref="A3:G3"/>
    <mergeCell ref="A4:G4"/>
    <mergeCell ref="A5:G5"/>
  </mergeCells>
  <pageMargins left="0.7" right="0.7" top="0.75" bottom="0.75" header="0.3" footer="0.3"/>
  <pageSetup paperSize="9" scale="7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10.140625" customWidth="1"/>
    <col min="2" max="2" width="47.28515625" customWidth="1"/>
    <col min="3" max="3" width="13.28515625" customWidth="1"/>
    <col min="6" max="6" width="13.7109375" customWidth="1"/>
    <col min="7" max="7" width="3.7109375" customWidth="1"/>
  </cols>
  <sheetData>
    <row r="1" spans="1:6" s="95" customFormat="1" ht="15.75" x14ac:dyDescent="0.25">
      <c r="A1" s="311"/>
      <c r="B1" s="473" t="s">
        <v>491</v>
      </c>
      <c r="C1" s="474"/>
      <c r="D1" s="474"/>
      <c r="E1" s="474"/>
      <c r="F1" s="474"/>
    </row>
    <row r="2" spans="1:6" ht="15.75" x14ac:dyDescent="0.25">
      <c r="A2" s="312"/>
      <c r="B2" s="444" t="s">
        <v>441</v>
      </c>
      <c r="C2" s="480"/>
      <c r="D2" s="480"/>
      <c r="E2" s="480"/>
      <c r="F2" s="480"/>
    </row>
    <row r="3" spans="1:6" ht="15.75" x14ac:dyDescent="0.25">
      <c r="A3" s="312"/>
      <c r="B3" s="481" t="s">
        <v>319</v>
      </c>
      <c r="C3" s="482"/>
      <c r="D3" s="482"/>
      <c r="E3" s="482"/>
      <c r="F3" s="482"/>
    </row>
    <row r="4" spans="1:6" x14ac:dyDescent="0.25">
      <c r="A4" s="483"/>
      <c r="B4" s="482"/>
      <c r="C4" s="482"/>
      <c r="D4" s="482"/>
      <c r="E4" s="482"/>
      <c r="F4" s="482"/>
    </row>
    <row r="5" spans="1:6" x14ac:dyDescent="0.25">
      <c r="A5" s="483"/>
      <c r="B5" s="482"/>
      <c r="C5" s="482"/>
      <c r="D5" s="482"/>
      <c r="E5" s="482"/>
      <c r="F5" s="482"/>
    </row>
    <row r="6" spans="1:6" ht="15.75" x14ac:dyDescent="0.25">
      <c r="A6" s="347"/>
      <c r="B6" s="348"/>
      <c r="C6" s="484" t="s">
        <v>1</v>
      </c>
      <c r="D6" s="485"/>
      <c r="E6" s="485"/>
      <c r="F6" s="485"/>
    </row>
    <row r="7" spans="1:6" x14ac:dyDescent="0.25">
      <c r="A7" s="486" t="s">
        <v>320</v>
      </c>
      <c r="B7" s="488" t="s">
        <v>258</v>
      </c>
      <c r="C7" s="491" t="s">
        <v>321</v>
      </c>
      <c r="D7" s="493" t="s">
        <v>322</v>
      </c>
      <c r="E7" s="475" t="s">
        <v>323</v>
      </c>
      <c r="F7" s="477" t="s">
        <v>324</v>
      </c>
    </row>
    <row r="8" spans="1:6" x14ac:dyDescent="0.25">
      <c r="A8" s="487"/>
      <c r="B8" s="489"/>
      <c r="C8" s="492"/>
      <c r="D8" s="494"/>
      <c r="E8" s="476"/>
      <c r="F8" s="478"/>
    </row>
    <row r="9" spans="1:6" x14ac:dyDescent="0.25">
      <c r="A9" s="487"/>
      <c r="B9" s="490"/>
      <c r="C9" s="492"/>
      <c r="D9" s="494"/>
      <c r="E9" s="476"/>
      <c r="F9" s="479"/>
    </row>
    <row r="10" spans="1:6" ht="15.75" x14ac:dyDescent="0.25">
      <c r="A10" s="228"/>
      <c r="B10" s="85"/>
      <c r="C10" s="112"/>
      <c r="D10" s="112"/>
      <c r="E10" s="85"/>
      <c r="F10" s="106"/>
    </row>
    <row r="11" spans="1:6" ht="15.75" x14ac:dyDescent="0.25">
      <c r="A11" s="229" t="s">
        <v>325</v>
      </c>
      <c r="B11" s="113" t="s">
        <v>326</v>
      </c>
      <c r="C11" s="114">
        <v>10613584</v>
      </c>
      <c r="D11" s="115"/>
      <c r="E11" s="160"/>
      <c r="F11" s="230">
        <f t="shared" ref="F11:F22" si="0">SUM(C11:E11)</f>
        <v>10613584</v>
      </c>
    </row>
    <row r="12" spans="1:6" ht="15.75" x14ac:dyDescent="0.25">
      <c r="A12" s="231" t="s">
        <v>327</v>
      </c>
      <c r="B12" s="116" t="s">
        <v>328</v>
      </c>
      <c r="C12" s="117">
        <v>52257465</v>
      </c>
      <c r="D12" s="117"/>
      <c r="E12" s="161"/>
      <c r="F12" s="230">
        <f t="shared" si="0"/>
        <v>52257465</v>
      </c>
    </row>
    <row r="13" spans="1:6" ht="15.75" x14ac:dyDescent="0.25">
      <c r="A13" s="231" t="s">
        <v>329</v>
      </c>
      <c r="B13" s="118" t="s">
        <v>330</v>
      </c>
      <c r="C13" s="117">
        <v>150000</v>
      </c>
      <c r="D13" s="117"/>
      <c r="E13" s="161"/>
      <c r="F13" s="230">
        <f t="shared" si="0"/>
        <v>150000</v>
      </c>
    </row>
    <row r="14" spans="1:6" ht="15.75" x14ac:dyDescent="0.25">
      <c r="A14" s="232" t="s">
        <v>331</v>
      </c>
      <c r="B14" s="119" t="s">
        <v>332</v>
      </c>
      <c r="C14" s="117">
        <v>66128308</v>
      </c>
      <c r="D14" s="117"/>
      <c r="E14" s="161"/>
      <c r="F14" s="230">
        <f t="shared" si="0"/>
        <v>66128308</v>
      </c>
    </row>
    <row r="15" spans="1:6" ht="15.75" x14ac:dyDescent="0.25">
      <c r="A15" s="232" t="s">
        <v>333</v>
      </c>
      <c r="B15" s="119" t="s">
        <v>334</v>
      </c>
      <c r="C15" s="117">
        <v>33755826</v>
      </c>
      <c r="D15" s="117"/>
      <c r="E15" s="161"/>
      <c r="F15" s="230">
        <f t="shared" si="0"/>
        <v>33755826</v>
      </c>
    </row>
    <row r="16" spans="1:6" ht="15.75" x14ac:dyDescent="0.25">
      <c r="A16" s="231" t="s">
        <v>335</v>
      </c>
      <c r="B16" s="119" t="s">
        <v>336</v>
      </c>
      <c r="C16" s="117">
        <v>1538291</v>
      </c>
      <c r="D16" s="117"/>
      <c r="E16" s="161"/>
      <c r="F16" s="230">
        <f t="shared" si="0"/>
        <v>1538291</v>
      </c>
    </row>
    <row r="17" spans="1:7" s="95" customFormat="1" ht="15.75" x14ac:dyDescent="0.25">
      <c r="A17" s="231" t="s">
        <v>351</v>
      </c>
      <c r="B17" s="119" t="s">
        <v>482</v>
      </c>
      <c r="C17" s="117">
        <v>2000000</v>
      </c>
      <c r="D17" s="117"/>
      <c r="E17" s="161"/>
      <c r="F17" s="230">
        <f t="shared" si="0"/>
        <v>2000000</v>
      </c>
    </row>
    <row r="18" spans="1:7" ht="15.75" x14ac:dyDescent="0.25">
      <c r="A18" s="231" t="s">
        <v>337</v>
      </c>
      <c r="B18" s="120" t="s">
        <v>338</v>
      </c>
      <c r="C18" s="121">
        <v>1050000</v>
      </c>
      <c r="D18" s="121"/>
      <c r="E18" s="162"/>
      <c r="F18" s="230">
        <f t="shared" si="0"/>
        <v>1050000</v>
      </c>
    </row>
    <row r="19" spans="1:7" ht="15.75" x14ac:dyDescent="0.25">
      <c r="A19" s="231" t="s">
        <v>339</v>
      </c>
      <c r="B19" s="122" t="s">
        <v>340</v>
      </c>
      <c r="C19" s="123">
        <v>7499195</v>
      </c>
      <c r="D19" s="123"/>
      <c r="E19" s="163"/>
      <c r="F19" s="230">
        <f t="shared" si="0"/>
        <v>7499195</v>
      </c>
    </row>
    <row r="20" spans="1:7" ht="15.75" x14ac:dyDescent="0.25">
      <c r="A20" s="231" t="s">
        <v>341</v>
      </c>
      <c r="B20" s="122" t="s">
        <v>342</v>
      </c>
      <c r="C20" s="123">
        <v>687000</v>
      </c>
      <c r="D20" s="123"/>
      <c r="E20" s="163"/>
      <c r="F20" s="230">
        <f t="shared" si="0"/>
        <v>687000</v>
      </c>
    </row>
    <row r="21" spans="1:7" s="95" customFormat="1" ht="15.75" x14ac:dyDescent="0.25">
      <c r="A21" s="231" t="s">
        <v>481</v>
      </c>
      <c r="B21" s="122" t="s">
        <v>453</v>
      </c>
      <c r="C21" s="123">
        <v>4993713</v>
      </c>
      <c r="D21" s="123"/>
      <c r="E21" s="163"/>
      <c r="F21" s="230">
        <f t="shared" si="0"/>
        <v>4993713</v>
      </c>
    </row>
    <row r="22" spans="1:7" ht="15.75" x14ac:dyDescent="0.25">
      <c r="A22" s="231" t="s">
        <v>343</v>
      </c>
      <c r="B22" s="122" t="s">
        <v>344</v>
      </c>
      <c r="C22" s="123">
        <v>1645000</v>
      </c>
      <c r="D22" s="123"/>
      <c r="E22" s="163"/>
      <c r="F22" s="230">
        <f t="shared" si="0"/>
        <v>1645000</v>
      </c>
    </row>
    <row r="23" spans="1:7" s="93" customFormat="1" ht="15.75" x14ac:dyDescent="0.25">
      <c r="A23" s="231" t="s">
        <v>346</v>
      </c>
      <c r="B23" s="122" t="s">
        <v>347</v>
      </c>
      <c r="C23" s="123">
        <v>0</v>
      </c>
      <c r="D23" s="123"/>
      <c r="E23" s="163"/>
      <c r="F23" s="230">
        <v>0</v>
      </c>
    </row>
    <row r="24" spans="1:7" ht="16.5" thickBot="1" x14ac:dyDescent="0.3">
      <c r="A24" s="233" t="s">
        <v>345</v>
      </c>
      <c r="B24" s="234"/>
      <c r="C24" s="235">
        <f>SUM(C11:C23)</f>
        <v>182318382</v>
      </c>
      <c r="D24" s="235">
        <f t="shared" ref="D24:F24" si="1">SUM(D11:D23)</f>
        <v>0</v>
      </c>
      <c r="E24" s="235">
        <f t="shared" si="1"/>
        <v>0</v>
      </c>
      <c r="F24" s="236">
        <f t="shared" si="1"/>
        <v>182318382</v>
      </c>
      <c r="G24" t="s">
        <v>433</v>
      </c>
    </row>
  </sheetData>
  <mergeCells count="12">
    <mergeCell ref="B1:F1"/>
    <mergeCell ref="E7:E9"/>
    <mergeCell ref="F7:F9"/>
    <mergeCell ref="B2:F2"/>
    <mergeCell ref="B3:F3"/>
    <mergeCell ref="A4:F4"/>
    <mergeCell ref="A5:F5"/>
    <mergeCell ref="C6:F6"/>
    <mergeCell ref="A7:A9"/>
    <mergeCell ref="B7:B9"/>
    <mergeCell ref="C7:C9"/>
    <mergeCell ref="D7:D9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53"/>
  <sheetViews>
    <sheetView view="pageBreakPreview" topLeftCell="A118" zoomScaleNormal="100" zoomScaleSheetLayoutView="100" workbookViewId="0">
      <selection activeCell="A2" sqref="A2:F2"/>
    </sheetView>
  </sheetViews>
  <sheetFormatPr defaultRowHeight="15" x14ac:dyDescent="0.25"/>
  <cols>
    <col min="1" max="1" width="3.85546875" customWidth="1"/>
    <col min="2" max="2" width="5.28515625" customWidth="1"/>
    <col min="3" max="3" width="5.7109375" customWidth="1"/>
    <col min="4" max="4" width="9.85546875" customWidth="1"/>
    <col min="5" max="5" width="17" customWidth="1"/>
    <col min="6" max="6" width="26.28515625" customWidth="1"/>
    <col min="7" max="7" width="14.42578125" customWidth="1"/>
    <col min="8" max="8" width="16.42578125" style="95" customWidth="1"/>
    <col min="9" max="9" width="3.85546875" customWidth="1"/>
    <col min="13" max="13" width="9.85546875" bestFit="1" customWidth="1"/>
  </cols>
  <sheetData>
    <row r="1" spans="1:13" x14ac:dyDescent="0.25">
      <c r="A1" s="495" t="s">
        <v>492</v>
      </c>
      <c r="B1" s="496"/>
      <c r="C1" s="496"/>
      <c r="D1" s="496"/>
      <c r="E1" s="496"/>
      <c r="F1" s="496"/>
      <c r="G1" s="242"/>
      <c r="H1" s="242"/>
    </row>
    <row r="2" spans="1:13" x14ac:dyDescent="0.25">
      <c r="A2" s="495" t="s">
        <v>442</v>
      </c>
      <c r="B2" s="496"/>
      <c r="C2" s="496"/>
      <c r="D2" s="496"/>
      <c r="E2" s="496"/>
      <c r="F2" s="496"/>
      <c r="G2" s="243"/>
      <c r="H2" s="243"/>
    </row>
    <row r="3" spans="1:13" x14ac:dyDescent="0.25">
      <c r="A3" s="460" t="s">
        <v>0</v>
      </c>
      <c r="B3" s="497"/>
      <c r="C3" s="497"/>
      <c r="D3" s="497"/>
      <c r="E3" s="497"/>
      <c r="F3" s="497"/>
      <c r="G3" s="497"/>
      <c r="H3"/>
    </row>
    <row r="4" spans="1:13" x14ac:dyDescent="0.25">
      <c r="A4" s="460" t="s">
        <v>428</v>
      </c>
      <c r="B4" s="497"/>
      <c r="C4" s="497"/>
      <c r="D4" s="497"/>
      <c r="E4" s="497"/>
      <c r="F4" s="497"/>
      <c r="G4" s="497"/>
      <c r="H4"/>
    </row>
    <row r="5" spans="1:13" x14ac:dyDescent="0.25">
      <c r="A5" s="460" t="s">
        <v>293</v>
      </c>
      <c r="B5" s="497"/>
      <c r="C5" s="497"/>
      <c r="D5" s="497"/>
      <c r="E5" s="497"/>
      <c r="F5" s="497"/>
      <c r="G5" s="497"/>
      <c r="H5"/>
    </row>
    <row r="6" spans="1:13" x14ac:dyDescent="0.25">
      <c r="A6" s="244"/>
      <c r="B6" s="210"/>
      <c r="C6" s="210"/>
      <c r="D6" s="210"/>
      <c r="E6" s="210"/>
      <c r="F6" s="210"/>
      <c r="G6" s="243"/>
      <c r="H6" s="243" t="s">
        <v>1</v>
      </c>
    </row>
    <row r="7" spans="1:13" ht="15" customHeight="1" x14ac:dyDescent="0.25">
      <c r="A7" s="506" t="s">
        <v>2</v>
      </c>
      <c r="B7" s="507"/>
      <c r="C7" s="507"/>
      <c r="D7" s="507"/>
      <c r="E7" s="508"/>
      <c r="F7" s="512" t="s">
        <v>3</v>
      </c>
      <c r="G7" s="504" t="s">
        <v>179</v>
      </c>
      <c r="H7" s="498" t="s">
        <v>432</v>
      </c>
    </row>
    <row r="8" spans="1:13" x14ac:dyDescent="0.25">
      <c r="A8" s="509"/>
      <c r="B8" s="510"/>
      <c r="C8" s="510"/>
      <c r="D8" s="510"/>
      <c r="E8" s="511"/>
      <c r="F8" s="513"/>
      <c r="G8" s="505"/>
      <c r="H8" s="499"/>
    </row>
    <row r="9" spans="1:13" x14ac:dyDescent="0.25">
      <c r="A9" s="212" t="s">
        <v>4</v>
      </c>
      <c r="B9" s="3"/>
      <c r="C9" s="3"/>
      <c r="D9" s="3"/>
      <c r="E9" s="3"/>
      <c r="F9" s="4"/>
      <c r="G9" s="349">
        <f>G10+G13+G15+G41+G67+G60</f>
        <v>31675018</v>
      </c>
      <c r="H9" s="5">
        <f>H10+H13+H15+H41+H60</f>
        <v>39497901</v>
      </c>
    </row>
    <row r="10" spans="1:13" x14ac:dyDescent="0.25">
      <c r="A10" s="245" t="s">
        <v>5</v>
      </c>
      <c r="B10" s="7"/>
      <c r="C10" s="7" t="s">
        <v>6</v>
      </c>
      <c r="D10" s="7"/>
      <c r="E10" s="7"/>
      <c r="F10" s="8"/>
      <c r="G10" s="350">
        <f t="shared" ref="G10:H11" si="0">G11</f>
        <v>8381100</v>
      </c>
      <c r="H10" s="9">
        <f t="shared" si="0"/>
        <v>8381100</v>
      </c>
    </row>
    <row r="11" spans="1:13" x14ac:dyDescent="0.25">
      <c r="A11" s="246"/>
      <c r="B11" s="7" t="s">
        <v>7</v>
      </c>
      <c r="C11" s="7"/>
      <c r="D11" s="7" t="s">
        <v>8</v>
      </c>
      <c r="E11" s="7"/>
      <c r="F11" s="11"/>
      <c r="G11" s="350">
        <f t="shared" si="0"/>
        <v>8381100</v>
      </c>
      <c r="H11" s="9">
        <f t="shared" si="0"/>
        <v>8381100</v>
      </c>
    </row>
    <row r="12" spans="1:13" x14ac:dyDescent="0.25">
      <c r="A12" s="246"/>
      <c r="B12" s="12"/>
      <c r="C12" s="12" t="s">
        <v>9</v>
      </c>
      <c r="D12" s="12" t="s">
        <v>10</v>
      </c>
      <c r="E12" s="12"/>
      <c r="F12" s="12"/>
      <c r="G12" s="351">
        <v>8381100</v>
      </c>
      <c r="H12" s="13">
        <v>8381100</v>
      </c>
    </row>
    <row r="13" spans="1:13" x14ac:dyDescent="0.25">
      <c r="A13" s="245" t="s">
        <v>11</v>
      </c>
      <c r="B13" s="7"/>
      <c r="C13" s="7" t="s">
        <v>12</v>
      </c>
      <c r="D13" s="14"/>
      <c r="E13" s="14"/>
      <c r="F13" s="15"/>
      <c r="G13" s="367">
        <f>SUM(G14:G14)</f>
        <v>1466693</v>
      </c>
      <c r="H13" s="9">
        <f>SUM(H14:H14)</f>
        <v>1466693</v>
      </c>
    </row>
    <row r="14" spans="1:13" x14ac:dyDescent="0.25">
      <c r="A14" s="246"/>
      <c r="B14" s="12"/>
      <c r="C14" s="12"/>
      <c r="D14" s="12" t="s">
        <v>13</v>
      </c>
      <c r="E14" s="12"/>
      <c r="F14" s="12"/>
      <c r="G14" s="369">
        <v>1466693</v>
      </c>
      <c r="H14" s="16">
        <v>1466693</v>
      </c>
      <c r="M14" s="139"/>
    </row>
    <row r="15" spans="1:13" x14ac:dyDescent="0.25">
      <c r="A15" s="245" t="s">
        <v>14</v>
      </c>
      <c r="B15" s="7"/>
      <c r="C15" s="7" t="s">
        <v>15</v>
      </c>
      <c r="D15" s="7"/>
      <c r="E15" s="7"/>
      <c r="F15" s="12"/>
      <c r="G15" s="367">
        <f>G16+G23+G27+G37</f>
        <v>6910000</v>
      </c>
      <c r="H15" s="9">
        <f>H16+H23+H27+H37</f>
        <v>7099794</v>
      </c>
    </row>
    <row r="16" spans="1:13" x14ac:dyDescent="0.25">
      <c r="A16" s="246"/>
      <c r="B16" s="7" t="s">
        <v>16</v>
      </c>
      <c r="C16" s="7"/>
      <c r="D16" s="7" t="s">
        <v>17</v>
      </c>
      <c r="E16" s="6"/>
      <c r="F16" s="10"/>
      <c r="G16" s="367">
        <f>G17+G19</f>
        <v>570000</v>
      </c>
      <c r="H16" s="9">
        <f>H17+H19</f>
        <v>570000</v>
      </c>
    </row>
    <row r="17" spans="1:13" x14ac:dyDescent="0.25">
      <c r="A17" s="246"/>
      <c r="B17" s="12"/>
      <c r="C17" s="12" t="s">
        <v>18</v>
      </c>
      <c r="D17" s="12" t="s">
        <v>19</v>
      </c>
      <c r="E17" s="10"/>
      <c r="F17" s="10"/>
      <c r="G17" s="368">
        <f>SUM(G18:G18)</f>
        <v>200000</v>
      </c>
      <c r="H17" s="13">
        <f>SUM(H18:H18)</f>
        <v>200000</v>
      </c>
    </row>
    <row r="18" spans="1:13" x14ac:dyDescent="0.25">
      <c r="A18" s="246"/>
      <c r="B18" s="12"/>
      <c r="C18" s="12"/>
      <c r="D18" s="12"/>
      <c r="E18" s="10" t="s">
        <v>20</v>
      </c>
      <c r="F18" s="10"/>
      <c r="G18" s="369">
        <v>200000</v>
      </c>
      <c r="H18" s="16">
        <v>200000</v>
      </c>
    </row>
    <row r="19" spans="1:13" x14ac:dyDescent="0.25">
      <c r="A19" s="246"/>
      <c r="B19" s="12"/>
      <c r="C19" s="12" t="s">
        <v>21</v>
      </c>
      <c r="D19" s="12" t="s">
        <v>22</v>
      </c>
      <c r="E19" s="12"/>
      <c r="F19" s="12"/>
      <c r="G19" s="369">
        <f>G20+G21+G22</f>
        <v>370000</v>
      </c>
      <c r="H19" s="16">
        <f>H20+H21+H22</f>
        <v>370000</v>
      </c>
    </row>
    <row r="20" spans="1:13" x14ac:dyDescent="0.25">
      <c r="A20" s="245"/>
      <c r="B20" s="7"/>
      <c r="C20" s="7"/>
      <c r="D20" s="7"/>
      <c r="E20" s="12" t="s">
        <v>23</v>
      </c>
      <c r="F20" s="12"/>
      <c r="G20" s="369">
        <v>100000</v>
      </c>
      <c r="H20" s="16">
        <v>100000</v>
      </c>
      <c r="M20" s="139"/>
    </row>
    <row r="21" spans="1:13" x14ac:dyDescent="0.25">
      <c r="A21" s="245"/>
      <c r="B21" s="7"/>
      <c r="C21" s="7"/>
      <c r="D21" s="7"/>
      <c r="E21" s="12" t="s">
        <v>24</v>
      </c>
      <c r="F21" s="12"/>
      <c r="G21" s="369">
        <v>250000</v>
      </c>
      <c r="H21" s="16">
        <v>250000</v>
      </c>
      <c r="M21" s="95"/>
    </row>
    <row r="22" spans="1:13" x14ac:dyDescent="0.25">
      <c r="A22" s="245"/>
      <c r="B22" s="7"/>
      <c r="C22" s="7"/>
      <c r="D22" s="7"/>
      <c r="E22" s="12" t="s">
        <v>25</v>
      </c>
      <c r="F22" s="12"/>
      <c r="G22" s="369">
        <v>20000</v>
      </c>
      <c r="H22" s="16">
        <v>20000</v>
      </c>
      <c r="M22" s="139"/>
    </row>
    <row r="23" spans="1:13" x14ac:dyDescent="0.25">
      <c r="A23" s="246"/>
      <c r="B23" s="7" t="s">
        <v>26</v>
      </c>
      <c r="C23" s="7"/>
      <c r="D23" s="7" t="s">
        <v>27</v>
      </c>
      <c r="E23" s="7"/>
      <c r="F23" s="12"/>
      <c r="G23" s="367">
        <f t="shared" ref="G23" si="1">G25+G24</f>
        <v>550000</v>
      </c>
      <c r="H23" s="9">
        <f t="shared" ref="H23" si="2">H25+H24</f>
        <v>645794</v>
      </c>
    </row>
    <row r="24" spans="1:13" x14ac:dyDescent="0.25">
      <c r="A24" s="246"/>
      <c r="B24" s="7"/>
      <c r="C24" s="12" t="s">
        <v>28</v>
      </c>
      <c r="D24" s="12" t="s">
        <v>29</v>
      </c>
      <c r="E24" s="7"/>
      <c r="F24" s="12"/>
      <c r="G24" s="368">
        <v>100000</v>
      </c>
      <c r="H24" s="13">
        <v>100000</v>
      </c>
    </row>
    <row r="25" spans="1:13" x14ac:dyDescent="0.25">
      <c r="A25" s="246"/>
      <c r="B25" s="12"/>
      <c r="C25" s="12" t="s">
        <v>30</v>
      </c>
      <c r="D25" s="12" t="s">
        <v>31</v>
      </c>
      <c r="E25" s="12"/>
      <c r="F25" s="12"/>
      <c r="G25" s="369">
        <f>G26</f>
        <v>450000</v>
      </c>
      <c r="H25" s="16">
        <v>545794</v>
      </c>
    </row>
    <row r="26" spans="1:13" x14ac:dyDescent="0.25">
      <c r="A26" s="246"/>
      <c r="B26" s="12"/>
      <c r="C26" s="12"/>
      <c r="D26" s="12"/>
      <c r="E26" s="12" t="s">
        <v>32</v>
      </c>
      <c r="F26" s="12"/>
      <c r="G26" s="369">
        <v>450000</v>
      </c>
      <c r="H26" s="16">
        <v>450000</v>
      </c>
    </row>
    <row r="27" spans="1:13" x14ac:dyDescent="0.25">
      <c r="A27" s="246"/>
      <c r="B27" s="7" t="s">
        <v>33</v>
      </c>
      <c r="C27" s="7"/>
      <c r="D27" s="7" t="s">
        <v>34</v>
      </c>
      <c r="E27" s="7"/>
      <c r="F27" s="12"/>
      <c r="G27" s="367">
        <f>G28+G32+G34+G33</f>
        <v>4190000</v>
      </c>
      <c r="H27" s="9">
        <f>H28+H32+H34+H33</f>
        <v>4284000</v>
      </c>
    </row>
    <row r="28" spans="1:13" x14ac:dyDescent="0.25">
      <c r="A28" s="246"/>
      <c r="B28" s="12"/>
      <c r="C28" s="12" t="s">
        <v>35</v>
      </c>
      <c r="D28" s="12" t="s">
        <v>36</v>
      </c>
      <c r="E28" s="12"/>
      <c r="F28" s="12"/>
      <c r="G28" s="368">
        <f>SUM(G29:G31)</f>
        <v>1290000</v>
      </c>
      <c r="H28" s="13">
        <f>SUM(H29:H31)</f>
        <v>1390000</v>
      </c>
    </row>
    <row r="29" spans="1:13" x14ac:dyDescent="0.25">
      <c r="A29" s="246"/>
      <c r="B29" s="12"/>
      <c r="C29" s="12"/>
      <c r="D29" s="12"/>
      <c r="E29" s="12" t="s">
        <v>37</v>
      </c>
      <c r="F29" s="12"/>
      <c r="G29" s="369">
        <v>300000</v>
      </c>
      <c r="H29" s="16">
        <v>300000</v>
      </c>
    </row>
    <row r="30" spans="1:13" x14ac:dyDescent="0.25">
      <c r="A30" s="246"/>
      <c r="B30" s="12"/>
      <c r="C30" s="12"/>
      <c r="D30" s="12"/>
      <c r="E30" s="12" t="s">
        <v>38</v>
      </c>
      <c r="F30" s="12"/>
      <c r="G30" s="369">
        <v>840000</v>
      </c>
      <c r="H30" s="16">
        <v>940000</v>
      </c>
    </row>
    <row r="31" spans="1:13" x14ac:dyDescent="0.25">
      <c r="A31" s="246"/>
      <c r="B31" s="12"/>
      <c r="C31" s="12"/>
      <c r="D31" s="12"/>
      <c r="E31" s="12" t="s">
        <v>39</v>
      </c>
      <c r="F31" s="12"/>
      <c r="G31" s="151">
        <v>150000</v>
      </c>
      <c r="H31" s="16">
        <v>150000</v>
      </c>
    </row>
    <row r="32" spans="1:13" x14ac:dyDescent="0.25">
      <c r="A32" s="246"/>
      <c r="B32" s="12"/>
      <c r="C32" s="12" t="s">
        <v>40</v>
      </c>
      <c r="D32" s="12" t="s">
        <v>41</v>
      </c>
      <c r="E32" s="12"/>
      <c r="F32" s="12"/>
      <c r="G32" s="151">
        <v>200000</v>
      </c>
      <c r="H32" s="16">
        <v>200000</v>
      </c>
    </row>
    <row r="33" spans="1:8" s="92" customFormat="1" x14ac:dyDescent="0.25">
      <c r="A33" s="247"/>
      <c r="B33" s="39"/>
      <c r="C33" s="39" t="s">
        <v>255</v>
      </c>
      <c r="D33" s="39" t="s">
        <v>256</v>
      </c>
      <c r="E33" s="39"/>
      <c r="F33" s="39"/>
      <c r="G33" s="151">
        <v>600000</v>
      </c>
      <c r="H33" s="16">
        <v>600000</v>
      </c>
    </row>
    <row r="34" spans="1:8" x14ac:dyDescent="0.25">
      <c r="A34" s="246"/>
      <c r="B34" s="12"/>
      <c r="C34" s="12" t="s">
        <v>42</v>
      </c>
      <c r="D34" s="12" t="s">
        <v>43</v>
      </c>
      <c r="E34" s="12"/>
      <c r="F34" s="12"/>
      <c r="G34" s="351">
        <f>SUM(G35:G36)</f>
        <v>2100000</v>
      </c>
      <c r="H34" s="13">
        <f>SUM(H35:H36)</f>
        <v>2094000</v>
      </c>
    </row>
    <row r="35" spans="1:8" x14ac:dyDescent="0.25">
      <c r="A35" s="246"/>
      <c r="B35" s="12"/>
      <c r="C35" s="12"/>
      <c r="D35" s="12"/>
      <c r="E35" s="12" t="s">
        <v>44</v>
      </c>
      <c r="F35" s="12"/>
      <c r="G35" s="151">
        <v>2000000</v>
      </c>
      <c r="H35" s="16">
        <v>1994000</v>
      </c>
    </row>
    <row r="36" spans="1:8" x14ac:dyDescent="0.25">
      <c r="A36" s="246"/>
      <c r="B36" s="12"/>
      <c r="C36" s="12"/>
      <c r="D36" s="12"/>
      <c r="E36" s="12" t="s">
        <v>45</v>
      </c>
      <c r="F36" s="12"/>
      <c r="G36" s="151">
        <v>100000</v>
      </c>
      <c r="H36" s="16">
        <v>100000</v>
      </c>
    </row>
    <row r="37" spans="1:8" x14ac:dyDescent="0.25">
      <c r="A37" s="246"/>
      <c r="B37" s="7" t="s">
        <v>46</v>
      </c>
      <c r="C37" s="7"/>
      <c r="D37" s="7" t="s">
        <v>47</v>
      </c>
      <c r="E37" s="7"/>
      <c r="F37" s="12"/>
      <c r="G37" s="350">
        <f>G38+G39+G40</f>
        <v>1600000</v>
      </c>
      <c r="H37" s="9">
        <f>H38+H39+H40</f>
        <v>1600000</v>
      </c>
    </row>
    <row r="38" spans="1:8" x14ac:dyDescent="0.25">
      <c r="A38" s="246"/>
      <c r="B38" s="12"/>
      <c r="C38" s="12" t="s">
        <v>48</v>
      </c>
      <c r="D38" s="12" t="s">
        <v>49</v>
      </c>
      <c r="E38" s="12"/>
      <c r="F38" s="12"/>
      <c r="G38" s="151">
        <v>1200000</v>
      </c>
      <c r="H38" s="16">
        <v>1200000</v>
      </c>
    </row>
    <row r="39" spans="1:8" x14ac:dyDescent="0.25">
      <c r="A39" s="246"/>
      <c r="B39" s="12"/>
      <c r="C39" s="12" t="s">
        <v>50</v>
      </c>
      <c r="D39" s="12" t="s">
        <v>51</v>
      </c>
      <c r="E39" s="12"/>
      <c r="F39" s="12"/>
      <c r="G39" s="151">
        <v>200000</v>
      </c>
      <c r="H39" s="16">
        <v>200000</v>
      </c>
    </row>
    <row r="40" spans="1:8" x14ac:dyDescent="0.25">
      <c r="A40" s="246"/>
      <c r="B40" s="12"/>
      <c r="C40" s="12" t="s">
        <v>50</v>
      </c>
      <c r="D40" s="12" t="s">
        <v>52</v>
      </c>
      <c r="E40" s="12"/>
      <c r="F40" s="12"/>
      <c r="G40" s="151">
        <v>200000</v>
      </c>
      <c r="H40" s="16">
        <v>200000</v>
      </c>
    </row>
    <row r="41" spans="1:8" x14ac:dyDescent="0.25">
      <c r="A41" s="245" t="s">
        <v>53</v>
      </c>
      <c r="B41" s="7"/>
      <c r="C41" s="7" t="s">
        <v>54</v>
      </c>
      <c r="D41" s="7"/>
      <c r="E41" s="7"/>
      <c r="F41" s="7"/>
      <c r="G41" s="350">
        <f>G43+G47+G58+G42</f>
        <v>6929273</v>
      </c>
      <c r="H41" s="9">
        <f>H43+H47+H58+H42</f>
        <v>16335378</v>
      </c>
    </row>
    <row r="42" spans="1:8" x14ac:dyDescent="0.25">
      <c r="A42" s="245"/>
      <c r="B42" s="7"/>
      <c r="C42" s="12" t="s">
        <v>55</v>
      </c>
      <c r="D42" s="12" t="s">
        <v>56</v>
      </c>
      <c r="E42" s="12"/>
      <c r="F42" s="12"/>
      <c r="G42" s="151">
        <v>0</v>
      </c>
      <c r="H42" s="16">
        <v>0</v>
      </c>
    </row>
    <row r="43" spans="1:8" x14ac:dyDescent="0.25">
      <c r="A43" s="246"/>
      <c r="B43" s="12"/>
      <c r="C43" s="12" t="s">
        <v>57</v>
      </c>
      <c r="D43" s="12" t="s">
        <v>58</v>
      </c>
      <c r="E43" s="12"/>
      <c r="F43" s="12"/>
      <c r="G43" s="351">
        <f>SUM(G44:G46)</f>
        <v>79320</v>
      </c>
      <c r="H43" s="13">
        <f>SUM(H44:H46)</f>
        <v>79320</v>
      </c>
    </row>
    <row r="44" spans="1:8" x14ac:dyDescent="0.25">
      <c r="A44" s="246"/>
      <c r="B44" s="12"/>
      <c r="C44" s="12"/>
      <c r="D44" s="12"/>
      <c r="E44" s="12" t="s">
        <v>59</v>
      </c>
      <c r="F44" s="12"/>
      <c r="G44" s="151">
        <v>19320</v>
      </c>
      <c r="H44" s="16">
        <v>19320</v>
      </c>
    </row>
    <row r="45" spans="1:8" x14ac:dyDescent="0.25">
      <c r="A45" s="246"/>
      <c r="B45" s="12"/>
      <c r="C45" s="12"/>
      <c r="D45" s="12"/>
      <c r="E45" s="12" t="s">
        <v>60</v>
      </c>
      <c r="F45" s="12"/>
      <c r="G45" s="151">
        <v>30000</v>
      </c>
      <c r="H45" s="16">
        <v>30000</v>
      </c>
    </row>
    <row r="46" spans="1:8" x14ac:dyDescent="0.25">
      <c r="A46" s="246"/>
      <c r="B46" s="12"/>
      <c r="C46" s="12"/>
      <c r="D46" s="12"/>
      <c r="E46" s="12" t="s">
        <v>61</v>
      </c>
      <c r="F46" s="12"/>
      <c r="G46" s="151">
        <v>30000</v>
      </c>
      <c r="H46" s="16">
        <v>30000</v>
      </c>
    </row>
    <row r="47" spans="1:8" x14ac:dyDescent="0.25">
      <c r="A47" s="246"/>
      <c r="B47" s="12"/>
      <c r="C47" s="12" t="s">
        <v>62</v>
      </c>
      <c r="D47" s="12" t="s">
        <v>63</v>
      </c>
      <c r="E47" s="12"/>
      <c r="F47" s="12"/>
      <c r="G47" s="351">
        <f>G48+G49</f>
        <v>1430000</v>
      </c>
      <c r="H47" s="13">
        <f>H48+H49+H57</f>
        <v>5980400</v>
      </c>
    </row>
    <row r="48" spans="1:8" x14ac:dyDescent="0.25">
      <c r="A48" s="246"/>
      <c r="B48" s="12"/>
      <c r="C48" s="12"/>
      <c r="D48" s="12"/>
      <c r="E48" s="12" t="s">
        <v>64</v>
      </c>
      <c r="F48" s="12"/>
      <c r="G48" s="151">
        <v>210000</v>
      </c>
      <c r="H48" s="16">
        <v>4450400</v>
      </c>
    </row>
    <row r="49" spans="1:8" x14ac:dyDescent="0.25">
      <c r="A49" s="246"/>
      <c r="B49" s="12"/>
      <c r="C49" s="12"/>
      <c r="D49" s="12"/>
      <c r="E49" s="12" t="s">
        <v>65</v>
      </c>
      <c r="F49" s="11"/>
      <c r="G49" s="351">
        <f>G50+G51+G52+G53+G54+G55+G56</f>
        <v>1220000</v>
      </c>
      <c r="H49" s="13">
        <f>H50+H51+H52+H53+H54+H55+H56</f>
        <v>1230000</v>
      </c>
    </row>
    <row r="50" spans="1:8" x14ac:dyDescent="0.25">
      <c r="A50" s="246"/>
      <c r="B50" s="12"/>
      <c r="C50" s="12"/>
      <c r="D50" s="12"/>
      <c r="E50" s="12" t="s">
        <v>66</v>
      </c>
      <c r="F50" s="12"/>
      <c r="G50" s="151">
        <v>500000</v>
      </c>
      <c r="H50" s="16">
        <v>500000</v>
      </c>
    </row>
    <row r="51" spans="1:8" x14ac:dyDescent="0.25">
      <c r="A51" s="246"/>
      <c r="B51" s="12"/>
      <c r="C51" s="12"/>
      <c r="D51" s="12"/>
      <c r="E51" s="12" t="s">
        <v>67</v>
      </c>
      <c r="F51" s="12"/>
      <c r="G51" s="151">
        <v>400000</v>
      </c>
      <c r="H51" s="16">
        <v>400000</v>
      </c>
    </row>
    <row r="52" spans="1:8" x14ac:dyDescent="0.25">
      <c r="A52" s="246"/>
      <c r="B52" s="12"/>
      <c r="C52" s="12"/>
      <c r="D52" s="12"/>
      <c r="E52" s="12" t="s">
        <v>68</v>
      </c>
      <c r="F52" s="12"/>
      <c r="G52" s="151">
        <v>150000</v>
      </c>
      <c r="H52" s="16">
        <v>150000</v>
      </c>
    </row>
    <row r="53" spans="1:8" x14ac:dyDescent="0.25">
      <c r="A53" s="246"/>
      <c r="B53" s="12"/>
      <c r="C53" s="12"/>
      <c r="D53" s="12"/>
      <c r="E53" s="12" t="s">
        <v>69</v>
      </c>
      <c r="F53" s="12"/>
      <c r="G53" s="151">
        <v>100000</v>
      </c>
      <c r="H53" s="16">
        <v>100000</v>
      </c>
    </row>
    <row r="54" spans="1:8" x14ac:dyDescent="0.25">
      <c r="A54" s="246"/>
      <c r="B54" s="12"/>
      <c r="C54" s="12"/>
      <c r="D54" s="12"/>
      <c r="E54" s="12" t="s">
        <v>70</v>
      </c>
      <c r="F54" s="12"/>
      <c r="G54" s="151">
        <v>60000</v>
      </c>
      <c r="H54" s="16">
        <v>60000</v>
      </c>
    </row>
    <row r="55" spans="1:8" x14ac:dyDescent="0.25">
      <c r="A55" s="246"/>
      <c r="B55" s="12"/>
      <c r="C55" s="12"/>
      <c r="D55" s="12"/>
      <c r="E55" s="12" t="s">
        <v>71</v>
      </c>
      <c r="F55" s="12"/>
      <c r="G55" s="151">
        <v>10000</v>
      </c>
      <c r="H55" s="16">
        <v>10000</v>
      </c>
    </row>
    <row r="56" spans="1:8" s="60" customFormat="1" x14ac:dyDescent="0.25">
      <c r="A56" s="246"/>
      <c r="B56" s="12"/>
      <c r="C56" s="12"/>
      <c r="D56" s="12"/>
      <c r="E56" s="12" t="s">
        <v>167</v>
      </c>
      <c r="F56" s="12"/>
      <c r="G56" s="151">
        <v>0</v>
      </c>
      <c r="H56" s="16">
        <v>10000</v>
      </c>
    </row>
    <row r="57" spans="1:8" s="95" customFormat="1" x14ac:dyDescent="0.25">
      <c r="A57" s="246"/>
      <c r="B57" s="12"/>
      <c r="C57" s="12"/>
      <c r="D57" s="12"/>
      <c r="E57" s="12" t="s">
        <v>471</v>
      </c>
      <c r="F57" s="12"/>
      <c r="G57" s="151">
        <v>0</v>
      </c>
      <c r="H57" s="16">
        <v>300000</v>
      </c>
    </row>
    <row r="58" spans="1:8" x14ac:dyDescent="0.25">
      <c r="A58" s="246"/>
      <c r="B58" s="12"/>
      <c r="C58" s="12" t="s">
        <v>72</v>
      </c>
      <c r="D58" s="12" t="s">
        <v>73</v>
      </c>
      <c r="E58" s="12"/>
      <c r="F58" s="12"/>
      <c r="G58" s="151">
        <f>G59</f>
        <v>5419953</v>
      </c>
      <c r="H58" s="16">
        <f>H59</f>
        <v>10275658</v>
      </c>
    </row>
    <row r="59" spans="1:8" x14ac:dyDescent="0.25">
      <c r="A59" s="246"/>
      <c r="B59" s="12"/>
      <c r="C59" s="12"/>
      <c r="D59" s="12"/>
      <c r="E59" s="12" t="s">
        <v>74</v>
      </c>
      <c r="F59" s="12"/>
      <c r="G59" s="151">
        <v>5419953</v>
      </c>
      <c r="H59" s="16">
        <v>10275658</v>
      </c>
    </row>
    <row r="60" spans="1:8" x14ac:dyDescent="0.25">
      <c r="A60" s="248" t="s">
        <v>75</v>
      </c>
      <c r="B60" s="12"/>
      <c r="C60" s="7" t="s">
        <v>76</v>
      </c>
      <c r="D60" s="12"/>
      <c r="E60" s="12"/>
      <c r="F60" s="12"/>
      <c r="G60" s="350">
        <f>G61+G62+G63</f>
        <v>6169000</v>
      </c>
      <c r="H60" s="9">
        <f>H61+H62+H63</f>
        <v>6214936</v>
      </c>
    </row>
    <row r="61" spans="1:8" x14ac:dyDescent="0.25">
      <c r="A61" s="246"/>
      <c r="B61" s="12"/>
      <c r="C61" s="12" t="s">
        <v>77</v>
      </c>
      <c r="D61" s="12"/>
      <c r="E61" s="12" t="s">
        <v>78</v>
      </c>
      <c r="F61" s="12"/>
      <c r="G61" s="151">
        <v>4700000</v>
      </c>
      <c r="H61" s="16">
        <v>4700000</v>
      </c>
    </row>
    <row r="62" spans="1:8" x14ac:dyDescent="0.25">
      <c r="A62" s="246"/>
      <c r="B62" s="12"/>
      <c r="C62" s="12" t="s">
        <v>79</v>
      </c>
      <c r="D62" s="12"/>
      <c r="E62" s="12" t="s">
        <v>80</v>
      </c>
      <c r="F62" s="12"/>
      <c r="G62" s="151">
        <v>200000</v>
      </c>
      <c r="H62" s="16">
        <v>193650</v>
      </c>
    </row>
    <row r="63" spans="1:8" x14ac:dyDescent="0.25">
      <c r="A63" s="246"/>
      <c r="B63" s="12"/>
      <c r="C63" s="17" t="s">
        <v>81</v>
      </c>
      <c r="D63" s="12"/>
      <c r="E63" s="12" t="s">
        <v>82</v>
      </c>
      <c r="F63" s="12"/>
      <c r="G63" s="151">
        <v>1269000</v>
      </c>
      <c r="H63" s="16">
        <v>1321286</v>
      </c>
    </row>
    <row r="64" spans="1:8" s="95" customFormat="1" x14ac:dyDescent="0.25">
      <c r="A64" s="500" t="s">
        <v>444</v>
      </c>
      <c r="B64" s="501"/>
      <c r="C64" s="501"/>
      <c r="D64" s="501"/>
      <c r="E64" s="501"/>
      <c r="F64" s="502"/>
      <c r="G64" s="370">
        <f>G67+G65</f>
        <v>1818952</v>
      </c>
      <c r="H64" s="370">
        <f>H67+H65</f>
        <v>3617181</v>
      </c>
    </row>
    <row r="65" spans="1:8" s="95" customFormat="1" x14ac:dyDescent="0.25">
      <c r="A65" s="371" t="s">
        <v>53</v>
      </c>
      <c r="B65" s="372"/>
      <c r="C65" s="46" t="s">
        <v>54</v>
      </c>
      <c r="D65" s="46"/>
      <c r="E65" s="46"/>
      <c r="F65" s="372"/>
      <c r="G65" s="373">
        <f>G66</f>
        <v>0</v>
      </c>
      <c r="H65" s="373">
        <f>H66</f>
        <v>974610</v>
      </c>
    </row>
    <row r="66" spans="1:8" s="95" customFormat="1" x14ac:dyDescent="0.25">
      <c r="A66" s="371"/>
      <c r="B66" s="372"/>
      <c r="C66" s="374" t="s">
        <v>445</v>
      </c>
      <c r="D66" s="372"/>
      <c r="E66" s="47" t="s">
        <v>446</v>
      </c>
      <c r="F66" s="372"/>
      <c r="G66" s="375">
        <v>0</v>
      </c>
      <c r="H66" s="375">
        <v>974610</v>
      </c>
    </row>
    <row r="67" spans="1:8" x14ac:dyDescent="0.25">
      <c r="A67" s="245" t="s">
        <v>83</v>
      </c>
      <c r="B67" s="12"/>
      <c r="C67" s="7" t="s">
        <v>84</v>
      </c>
      <c r="D67" s="7"/>
      <c r="E67" s="7"/>
      <c r="F67" s="7"/>
      <c r="G67" s="350">
        <f>G68+G69</f>
        <v>1818952</v>
      </c>
      <c r="H67" s="9">
        <f>H68+H69</f>
        <v>2642571</v>
      </c>
    </row>
    <row r="68" spans="1:8" x14ac:dyDescent="0.25">
      <c r="A68" s="245"/>
      <c r="B68" s="12"/>
      <c r="C68" s="7" t="s">
        <v>85</v>
      </c>
      <c r="D68" s="7"/>
      <c r="E68" s="12" t="s">
        <v>86</v>
      </c>
      <c r="F68" s="7"/>
      <c r="G68" s="151">
        <v>1818952</v>
      </c>
      <c r="H68" s="16">
        <v>1818952</v>
      </c>
    </row>
    <row r="69" spans="1:8" x14ac:dyDescent="0.25">
      <c r="A69" s="245"/>
      <c r="B69" s="12"/>
      <c r="C69" s="7"/>
      <c r="D69" s="7"/>
      <c r="E69" s="12" t="s">
        <v>87</v>
      </c>
      <c r="F69" s="7"/>
      <c r="G69" s="151">
        <v>0</v>
      </c>
      <c r="H69" s="16">
        <v>823619</v>
      </c>
    </row>
    <row r="70" spans="1:8" x14ac:dyDescent="0.25">
      <c r="A70" s="212" t="s">
        <v>88</v>
      </c>
      <c r="B70" s="18"/>
      <c r="C70" s="18"/>
      <c r="D70" s="18"/>
      <c r="E70" s="18"/>
      <c r="F70" s="19"/>
      <c r="G70" s="349">
        <f>G71</f>
        <v>730000</v>
      </c>
      <c r="H70" s="5">
        <f>H71</f>
        <v>1110000</v>
      </c>
    </row>
    <row r="71" spans="1:8" x14ac:dyDescent="0.25">
      <c r="A71" s="245" t="s">
        <v>14</v>
      </c>
      <c r="B71" s="7"/>
      <c r="C71" s="7" t="s">
        <v>15</v>
      </c>
      <c r="D71" s="7"/>
      <c r="E71" s="7"/>
      <c r="F71" s="12"/>
      <c r="G71" s="350">
        <f>G77+G84+G72</f>
        <v>730000</v>
      </c>
      <c r="H71" s="9">
        <f>H77+H84+H72</f>
        <v>1110000</v>
      </c>
    </row>
    <row r="72" spans="1:8" x14ac:dyDescent="0.25">
      <c r="A72" s="245"/>
      <c r="B72" s="7" t="s">
        <v>16</v>
      </c>
      <c r="C72" s="7"/>
      <c r="D72" s="7" t="s">
        <v>17</v>
      </c>
      <c r="E72" s="6"/>
      <c r="F72" s="12"/>
      <c r="G72" s="350">
        <f>G73+G75</f>
        <v>50000</v>
      </c>
      <c r="H72" s="9">
        <f>H73+H75</f>
        <v>50000</v>
      </c>
    </row>
    <row r="73" spans="1:8" x14ac:dyDescent="0.25">
      <c r="A73" s="245"/>
      <c r="B73" s="7"/>
      <c r="C73" s="12" t="s">
        <v>18</v>
      </c>
      <c r="D73" s="12" t="s">
        <v>19</v>
      </c>
      <c r="E73" s="6"/>
      <c r="F73" s="12"/>
      <c r="G73" s="351">
        <f>G74</f>
        <v>30000</v>
      </c>
      <c r="H73" s="13">
        <f>H74</f>
        <v>30000</v>
      </c>
    </row>
    <row r="74" spans="1:8" x14ac:dyDescent="0.25">
      <c r="A74" s="245"/>
      <c r="B74" s="7"/>
      <c r="C74" s="7"/>
      <c r="D74" s="7"/>
      <c r="E74" s="10" t="s">
        <v>89</v>
      </c>
      <c r="F74" s="12"/>
      <c r="G74" s="351">
        <v>30000</v>
      </c>
      <c r="H74" s="13">
        <v>30000</v>
      </c>
    </row>
    <row r="75" spans="1:8" x14ac:dyDescent="0.25">
      <c r="A75" s="245"/>
      <c r="B75" s="12"/>
      <c r="C75" s="12" t="s">
        <v>21</v>
      </c>
      <c r="D75" s="12" t="s">
        <v>22</v>
      </c>
      <c r="E75" s="12"/>
      <c r="F75" s="12"/>
      <c r="G75" s="351">
        <f>G76</f>
        <v>20000</v>
      </c>
      <c r="H75" s="13">
        <f>H76</f>
        <v>20000</v>
      </c>
    </row>
    <row r="76" spans="1:8" x14ac:dyDescent="0.25">
      <c r="A76" s="245"/>
      <c r="B76" s="12"/>
      <c r="C76" s="7"/>
      <c r="D76" s="7"/>
      <c r="E76" s="12" t="s">
        <v>90</v>
      </c>
      <c r="F76" s="12"/>
      <c r="G76" s="351">
        <v>20000</v>
      </c>
      <c r="H76" s="13">
        <v>20000</v>
      </c>
    </row>
    <row r="77" spans="1:8" x14ac:dyDescent="0.25">
      <c r="A77" s="246"/>
      <c r="B77" s="7" t="s">
        <v>33</v>
      </c>
      <c r="C77" s="7"/>
      <c r="D77" s="7" t="s">
        <v>34</v>
      </c>
      <c r="E77" s="7"/>
      <c r="F77" s="12"/>
      <c r="G77" s="350">
        <f>G78+G81+G82</f>
        <v>530000</v>
      </c>
      <c r="H77" s="9">
        <f>H78+H81+H82</f>
        <v>830000</v>
      </c>
    </row>
    <row r="78" spans="1:8" x14ac:dyDescent="0.25">
      <c r="A78" s="246"/>
      <c r="B78" s="12"/>
      <c r="C78" s="12" t="s">
        <v>35</v>
      </c>
      <c r="D78" s="12" t="s">
        <v>36</v>
      </c>
      <c r="E78" s="12"/>
      <c r="F78" s="12"/>
      <c r="G78" s="351">
        <f>G79+G80</f>
        <v>20000</v>
      </c>
      <c r="H78" s="13">
        <f>H79+H80</f>
        <v>320000</v>
      </c>
    </row>
    <row r="79" spans="1:8" x14ac:dyDescent="0.25">
      <c r="A79" s="246"/>
      <c r="B79" s="12"/>
      <c r="C79" s="12"/>
      <c r="D79" s="12"/>
      <c r="E79" s="12" t="s">
        <v>37</v>
      </c>
      <c r="F79" s="12"/>
      <c r="G79" s="151">
        <v>10000</v>
      </c>
      <c r="H79" s="16">
        <v>10000</v>
      </c>
    </row>
    <row r="80" spans="1:8" x14ac:dyDescent="0.25">
      <c r="A80" s="246"/>
      <c r="B80" s="12"/>
      <c r="C80" s="12"/>
      <c r="D80" s="12"/>
      <c r="E80" s="12" t="s">
        <v>39</v>
      </c>
      <c r="F80" s="12"/>
      <c r="G80" s="151">
        <v>10000</v>
      </c>
      <c r="H80" s="16">
        <v>310000</v>
      </c>
    </row>
    <row r="81" spans="1:8" x14ac:dyDescent="0.25">
      <c r="A81" s="246"/>
      <c r="B81" s="12"/>
      <c r="C81" s="12" t="s">
        <v>40</v>
      </c>
      <c r="D81" s="12" t="s">
        <v>41</v>
      </c>
      <c r="E81" s="12"/>
      <c r="F81" s="12"/>
      <c r="G81" s="151">
        <v>10000</v>
      </c>
      <c r="H81" s="16">
        <v>10000</v>
      </c>
    </row>
    <row r="82" spans="1:8" x14ac:dyDescent="0.25">
      <c r="A82" s="246"/>
      <c r="B82" s="12"/>
      <c r="C82" s="12" t="s">
        <v>42</v>
      </c>
      <c r="D82" s="12" t="s">
        <v>43</v>
      </c>
      <c r="E82" s="12"/>
      <c r="F82" s="12"/>
      <c r="G82" s="351">
        <f>SUM(G83:G83)</f>
        <v>500000</v>
      </c>
      <c r="H82" s="13">
        <f>SUM(H83:H83)</f>
        <v>500000</v>
      </c>
    </row>
    <row r="83" spans="1:8" x14ac:dyDescent="0.25">
      <c r="A83" s="246"/>
      <c r="B83" s="12"/>
      <c r="C83" s="12"/>
      <c r="D83" s="12"/>
      <c r="E83" s="12" t="s">
        <v>91</v>
      </c>
      <c r="F83" s="12"/>
      <c r="G83" s="151">
        <v>500000</v>
      </c>
      <c r="H83" s="16">
        <v>500000</v>
      </c>
    </row>
    <row r="84" spans="1:8" x14ac:dyDescent="0.25">
      <c r="A84" s="246"/>
      <c r="B84" s="7" t="s">
        <v>46</v>
      </c>
      <c r="C84" s="7"/>
      <c r="D84" s="7" t="s">
        <v>47</v>
      </c>
      <c r="E84" s="7"/>
      <c r="F84" s="12"/>
      <c r="G84" s="350">
        <f>G85</f>
        <v>150000</v>
      </c>
      <c r="H84" s="9">
        <f>H85</f>
        <v>230000</v>
      </c>
    </row>
    <row r="85" spans="1:8" x14ac:dyDescent="0.25">
      <c r="A85" s="246"/>
      <c r="B85" s="12"/>
      <c r="C85" s="31" t="s">
        <v>48</v>
      </c>
      <c r="D85" s="31" t="s">
        <v>49</v>
      </c>
      <c r="E85" s="31"/>
      <c r="F85" s="31"/>
      <c r="G85" s="151">
        <v>150000</v>
      </c>
      <c r="H85" s="16">
        <v>230000</v>
      </c>
    </row>
    <row r="86" spans="1:8" s="95" customFormat="1" x14ac:dyDescent="0.25">
      <c r="A86" s="500" t="s">
        <v>163</v>
      </c>
      <c r="B86" s="514"/>
      <c r="C86" s="514"/>
      <c r="D86" s="514"/>
      <c r="E86" s="514"/>
      <c r="F86" s="515"/>
      <c r="G86" s="352">
        <f t="shared" ref="G86" si="3">G87</f>
        <v>46672241</v>
      </c>
      <c r="H86" s="74">
        <f>H87</f>
        <v>45890370</v>
      </c>
    </row>
    <row r="87" spans="1:8" s="95" customFormat="1" x14ac:dyDescent="0.25">
      <c r="A87" s="249" t="s">
        <v>53</v>
      </c>
      <c r="B87" s="47"/>
      <c r="C87" s="46" t="s">
        <v>164</v>
      </c>
      <c r="D87" s="46"/>
      <c r="E87" s="47"/>
      <c r="F87" s="46"/>
      <c r="G87" s="353">
        <f>G88+G89+G90+G91</f>
        <v>46672241</v>
      </c>
      <c r="H87" s="20">
        <f>H88+H89+H90+H91</f>
        <v>45890370</v>
      </c>
    </row>
    <row r="88" spans="1:8" s="95" customFormat="1" x14ac:dyDescent="0.25">
      <c r="A88" s="249"/>
      <c r="B88" s="47"/>
      <c r="C88" s="47" t="s">
        <v>57</v>
      </c>
      <c r="D88" s="47" t="s">
        <v>165</v>
      </c>
      <c r="E88" s="47"/>
      <c r="F88" s="47"/>
      <c r="G88" s="151">
        <v>13428000</v>
      </c>
      <c r="H88" s="16">
        <v>13428000</v>
      </c>
    </row>
    <row r="89" spans="1:8" s="95" customFormat="1" x14ac:dyDescent="0.25">
      <c r="A89" s="249"/>
      <c r="B89" s="47"/>
      <c r="C89" s="46"/>
      <c r="D89" s="47" t="s">
        <v>166</v>
      </c>
      <c r="E89" s="47"/>
      <c r="F89" s="46"/>
      <c r="G89" s="151">
        <v>2700000</v>
      </c>
      <c r="H89" s="16">
        <v>3382744</v>
      </c>
    </row>
    <row r="90" spans="1:8" s="95" customFormat="1" x14ac:dyDescent="0.25">
      <c r="A90" s="246"/>
      <c r="B90" s="12"/>
      <c r="C90" s="12"/>
      <c r="D90" s="47" t="s">
        <v>168</v>
      </c>
      <c r="E90" s="12"/>
      <c r="F90" s="12"/>
      <c r="G90" s="151">
        <v>30544241</v>
      </c>
      <c r="H90" s="376">
        <v>28779626</v>
      </c>
    </row>
    <row r="91" spans="1:8" s="95" customFormat="1" x14ac:dyDescent="0.25">
      <c r="A91" s="246"/>
      <c r="B91" s="12"/>
      <c r="C91" s="40"/>
      <c r="D91" s="385" t="s">
        <v>153</v>
      </c>
      <c r="E91" s="40"/>
      <c r="F91" s="40"/>
      <c r="G91" s="151">
        <v>0</v>
      </c>
      <c r="H91" s="376">
        <v>300000</v>
      </c>
    </row>
    <row r="92" spans="1:8" x14ac:dyDescent="0.25">
      <c r="A92" s="212" t="s">
        <v>92</v>
      </c>
      <c r="B92" s="21"/>
      <c r="C92" s="34"/>
      <c r="D92" s="62"/>
      <c r="E92" s="34"/>
      <c r="F92" s="63">
        <v>2</v>
      </c>
      <c r="G92" s="349">
        <f>G93+G97+G99</f>
        <v>2147500</v>
      </c>
      <c r="H92" s="5">
        <f>H93+H97+H99</f>
        <v>2378006</v>
      </c>
    </row>
    <row r="93" spans="1:8" x14ac:dyDescent="0.25">
      <c r="A93" s="245" t="s">
        <v>5</v>
      </c>
      <c r="B93" s="7"/>
      <c r="C93" s="7" t="s">
        <v>6</v>
      </c>
      <c r="D93" s="7"/>
      <c r="E93" s="7"/>
      <c r="F93" s="12"/>
      <c r="G93" s="350">
        <f>G94</f>
        <v>1956720</v>
      </c>
      <c r="H93" s="9">
        <f>H94</f>
        <v>2113006</v>
      </c>
    </row>
    <row r="94" spans="1:8" x14ac:dyDescent="0.25">
      <c r="A94" s="246"/>
      <c r="B94" s="12" t="s">
        <v>93</v>
      </c>
      <c r="C94" s="12"/>
      <c r="D94" s="12" t="s">
        <v>94</v>
      </c>
      <c r="E94" s="12"/>
      <c r="F94" s="11"/>
      <c r="G94" s="351">
        <f>G95</f>
        <v>1956720</v>
      </c>
      <c r="H94" s="13">
        <f>H95+H96</f>
        <v>2113006</v>
      </c>
    </row>
    <row r="95" spans="1:8" x14ac:dyDescent="0.25">
      <c r="A95" s="216"/>
      <c r="B95" s="12"/>
      <c r="C95" s="12" t="s">
        <v>95</v>
      </c>
      <c r="D95" s="12" t="s">
        <v>96</v>
      </c>
      <c r="E95" s="12"/>
      <c r="F95" s="10"/>
      <c r="G95" s="354">
        <v>1956720</v>
      </c>
      <c r="H95" s="24">
        <v>1956720</v>
      </c>
    </row>
    <row r="96" spans="1:8" s="95" customFormat="1" x14ac:dyDescent="0.25">
      <c r="A96" s="216"/>
      <c r="B96" s="12"/>
      <c r="C96" s="12" t="s">
        <v>472</v>
      </c>
      <c r="D96" s="12" t="s">
        <v>98</v>
      </c>
      <c r="E96" s="12"/>
      <c r="F96" s="10"/>
      <c r="G96" s="354">
        <v>0</v>
      </c>
      <c r="H96" s="24">
        <v>156286</v>
      </c>
    </row>
    <row r="97" spans="1:8" x14ac:dyDescent="0.25">
      <c r="A97" s="245" t="s">
        <v>11</v>
      </c>
      <c r="B97" s="7"/>
      <c r="C97" s="7" t="s">
        <v>12</v>
      </c>
      <c r="D97" s="14"/>
      <c r="E97" s="14"/>
      <c r="F97" s="15"/>
      <c r="G97" s="350">
        <f>G98</f>
        <v>190780</v>
      </c>
      <c r="H97" s="9">
        <f>H98</f>
        <v>215000</v>
      </c>
    </row>
    <row r="98" spans="1:8" x14ac:dyDescent="0.25">
      <c r="A98" s="246"/>
      <c r="B98" s="12"/>
      <c r="C98" s="12"/>
      <c r="D98" s="12" t="s">
        <v>13</v>
      </c>
      <c r="E98" s="12"/>
      <c r="F98" s="12"/>
      <c r="G98" s="151">
        <v>190780</v>
      </c>
      <c r="H98" s="16">
        <v>215000</v>
      </c>
    </row>
    <row r="99" spans="1:8" s="95" customFormat="1" x14ac:dyDescent="0.25">
      <c r="A99" s="245" t="s">
        <v>14</v>
      </c>
      <c r="B99" s="7"/>
      <c r="C99" s="7" t="s">
        <v>15</v>
      </c>
      <c r="D99" s="7"/>
      <c r="E99" s="7"/>
      <c r="F99" s="12"/>
      <c r="G99" s="350">
        <f>G100+G103</f>
        <v>0</v>
      </c>
      <c r="H99" s="350">
        <f>H100+H103</f>
        <v>50000</v>
      </c>
    </row>
    <row r="100" spans="1:8" s="95" customFormat="1" x14ac:dyDescent="0.25">
      <c r="A100" s="245"/>
      <c r="B100" s="7" t="s">
        <v>16</v>
      </c>
      <c r="C100" s="7"/>
      <c r="D100" s="7" t="s">
        <v>17</v>
      </c>
      <c r="E100" s="6"/>
      <c r="F100" s="12"/>
      <c r="G100" s="350">
        <f>G101</f>
        <v>0</v>
      </c>
      <c r="H100" s="350">
        <f>H101</f>
        <v>40000</v>
      </c>
    </row>
    <row r="101" spans="1:8" s="95" customFormat="1" x14ac:dyDescent="0.25">
      <c r="A101" s="245"/>
      <c r="B101" s="12"/>
      <c r="C101" s="12" t="s">
        <v>21</v>
      </c>
      <c r="D101" s="12" t="s">
        <v>22</v>
      </c>
      <c r="E101" s="12"/>
      <c r="F101" s="12"/>
      <c r="G101" s="351">
        <f>G102</f>
        <v>0</v>
      </c>
      <c r="H101" s="13">
        <f>H102</f>
        <v>40000</v>
      </c>
    </row>
    <row r="102" spans="1:8" s="95" customFormat="1" x14ac:dyDescent="0.25">
      <c r="A102" s="245"/>
      <c r="B102" s="12"/>
      <c r="C102" s="7"/>
      <c r="D102" s="7"/>
      <c r="E102" s="12" t="s">
        <v>90</v>
      </c>
      <c r="F102" s="12"/>
      <c r="G102" s="351">
        <v>0</v>
      </c>
      <c r="H102" s="13">
        <v>40000</v>
      </c>
    </row>
    <row r="103" spans="1:8" s="95" customFormat="1" x14ac:dyDescent="0.25">
      <c r="A103" s="246"/>
      <c r="B103" s="7" t="s">
        <v>46</v>
      </c>
      <c r="C103" s="7"/>
      <c r="D103" s="7" t="s">
        <v>47</v>
      </c>
      <c r="E103" s="7"/>
      <c r="F103" s="12"/>
      <c r="G103" s="350">
        <f>G104</f>
        <v>0</v>
      </c>
      <c r="H103" s="9">
        <f>H104</f>
        <v>10000</v>
      </c>
    </row>
    <row r="104" spans="1:8" s="95" customFormat="1" x14ac:dyDescent="0.25">
      <c r="A104" s="246"/>
      <c r="B104" s="12"/>
      <c r="C104" s="31" t="s">
        <v>48</v>
      </c>
      <c r="D104" s="31" t="s">
        <v>49</v>
      </c>
      <c r="E104" s="31"/>
      <c r="F104" s="31"/>
      <c r="G104" s="151">
        <v>0</v>
      </c>
      <c r="H104" s="16">
        <v>10000</v>
      </c>
    </row>
    <row r="105" spans="1:8" x14ac:dyDescent="0.25">
      <c r="A105" s="212" t="s">
        <v>99</v>
      </c>
      <c r="B105" s="18"/>
      <c r="C105" s="18"/>
      <c r="D105" s="18"/>
      <c r="E105" s="18"/>
      <c r="F105" s="18"/>
      <c r="G105" s="349">
        <f>G111+G121+G106+G109</f>
        <v>2791424</v>
      </c>
      <c r="H105" s="349">
        <f>H111+H121+H106+H109</f>
        <v>18781937</v>
      </c>
    </row>
    <row r="106" spans="1:8" s="95" customFormat="1" x14ac:dyDescent="0.25">
      <c r="A106" s="249" t="s">
        <v>5</v>
      </c>
      <c r="B106" s="46"/>
      <c r="C106" s="46" t="s">
        <v>6</v>
      </c>
      <c r="D106" s="46"/>
      <c r="E106" s="46"/>
      <c r="F106" s="379"/>
      <c r="G106" s="380">
        <f>G107+G109</f>
        <v>0</v>
      </c>
      <c r="H106" s="380">
        <f>H107</f>
        <v>35421</v>
      </c>
    </row>
    <row r="107" spans="1:8" s="95" customFormat="1" x14ac:dyDescent="0.25">
      <c r="A107" s="381"/>
      <c r="B107" s="46" t="s">
        <v>7</v>
      </c>
      <c r="C107" s="46"/>
      <c r="D107" s="46" t="s">
        <v>8</v>
      </c>
      <c r="E107" s="46"/>
      <c r="F107" s="47"/>
      <c r="G107" s="380">
        <f>G108</f>
        <v>0</v>
      </c>
      <c r="H107" s="380">
        <v>35421</v>
      </c>
    </row>
    <row r="108" spans="1:8" s="95" customFormat="1" x14ac:dyDescent="0.25">
      <c r="A108" s="249"/>
      <c r="B108" s="47"/>
      <c r="C108" s="47" t="s">
        <v>447</v>
      </c>
      <c r="D108" s="47" t="s">
        <v>448</v>
      </c>
      <c r="E108" s="46"/>
      <c r="F108" s="47"/>
      <c r="G108" s="382">
        <v>0</v>
      </c>
      <c r="H108" s="382">
        <v>35421</v>
      </c>
    </row>
    <row r="109" spans="1:8" s="95" customFormat="1" x14ac:dyDescent="0.25">
      <c r="A109" s="249" t="s">
        <v>11</v>
      </c>
      <c r="B109" s="46"/>
      <c r="C109" s="46" t="s">
        <v>12</v>
      </c>
      <c r="D109" s="383"/>
      <c r="E109" s="383"/>
      <c r="F109" s="47"/>
      <c r="G109" s="380">
        <f>G110</f>
        <v>0</v>
      </c>
      <c r="H109" s="380">
        <f>H110</f>
        <v>5579</v>
      </c>
    </row>
    <row r="110" spans="1:8" s="95" customFormat="1" x14ac:dyDescent="0.25">
      <c r="A110" s="381"/>
      <c r="B110" s="47"/>
      <c r="C110" s="47"/>
      <c r="D110" s="384" t="s">
        <v>13</v>
      </c>
      <c r="E110" s="47"/>
      <c r="F110" s="47"/>
      <c r="G110" s="382">
        <v>0</v>
      </c>
      <c r="H110" s="382">
        <v>5579</v>
      </c>
    </row>
    <row r="111" spans="1:8" x14ac:dyDescent="0.25">
      <c r="A111" s="245" t="s">
        <v>14</v>
      </c>
      <c r="B111" s="7"/>
      <c r="C111" s="7" t="s">
        <v>15</v>
      </c>
      <c r="D111" s="7"/>
      <c r="E111" s="7"/>
      <c r="F111" s="12"/>
      <c r="G111" s="350">
        <f>G115+G119</f>
        <v>1155700</v>
      </c>
      <c r="H111" s="9">
        <f>H115+H119+H112</f>
        <v>6085944</v>
      </c>
    </row>
    <row r="112" spans="1:8" s="95" customFormat="1" x14ac:dyDescent="0.25">
      <c r="A112" s="245"/>
      <c r="B112" s="7" t="s">
        <v>16</v>
      </c>
      <c r="C112" s="7"/>
      <c r="D112" s="7" t="s">
        <v>17</v>
      </c>
      <c r="E112" s="7"/>
      <c r="F112" s="12"/>
      <c r="G112" s="350">
        <v>0</v>
      </c>
      <c r="H112" s="9">
        <f>H113+H114</f>
        <v>477715</v>
      </c>
    </row>
    <row r="113" spans="1:8" s="95" customFormat="1" x14ac:dyDescent="0.25">
      <c r="A113" s="245"/>
      <c r="B113" s="7"/>
      <c r="C113" s="12" t="s">
        <v>18</v>
      </c>
      <c r="D113" s="12" t="s">
        <v>19</v>
      </c>
      <c r="E113" s="12"/>
      <c r="F113" s="12"/>
      <c r="G113" s="351">
        <v>0</v>
      </c>
      <c r="H113" s="13">
        <v>205000</v>
      </c>
    </row>
    <row r="114" spans="1:8" s="95" customFormat="1" x14ac:dyDescent="0.25">
      <c r="A114" s="245"/>
      <c r="B114" s="7"/>
      <c r="C114" s="12" t="s">
        <v>21</v>
      </c>
      <c r="D114" s="12" t="s">
        <v>22</v>
      </c>
      <c r="E114" s="12"/>
      <c r="F114" s="12"/>
      <c r="G114" s="351"/>
      <c r="H114" s="13">
        <v>272715</v>
      </c>
    </row>
    <row r="115" spans="1:8" x14ac:dyDescent="0.25">
      <c r="A115" s="246"/>
      <c r="B115" s="7" t="s">
        <v>33</v>
      </c>
      <c r="C115" s="7"/>
      <c r="D115" s="7" t="s">
        <v>34</v>
      </c>
      <c r="E115" s="7"/>
      <c r="F115" s="7"/>
      <c r="G115" s="350">
        <f>G116+G117+G118</f>
        <v>910000</v>
      </c>
      <c r="H115" s="9">
        <f>H116+H117+H118</f>
        <v>4580000</v>
      </c>
    </row>
    <row r="116" spans="1:8" x14ac:dyDescent="0.25">
      <c r="A116" s="246"/>
      <c r="B116" s="12"/>
      <c r="C116" s="12" t="s">
        <v>40</v>
      </c>
      <c r="D116" s="12" t="s">
        <v>41</v>
      </c>
      <c r="E116" s="12"/>
      <c r="F116" s="10"/>
      <c r="G116" s="151">
        <v>400000</v>
      </c>
      <c r="H116" s="16">
        <v>4070000</v>
      </c>
    </row>
    <row r="117" spans="1:8" x14ac:dyDescent="0.25">
      <c r="A117" s="246"/>
      <c r="B117" s="12"/>
      <c r="C117" s="12" t="s">
        <v>33</v>
      </c>
      <c r="D117" s="12" t="s">
        <v>100</v>
      </c>
      <c r="E117" s="12"/>
      <c r="F117" s="10"/>
      <c r="G117" s="151">
        <v>500000</v>
      </c>
      <c r="H117" s="16">
        <v>500000</v>
      </c>
    </row>
    <row r="118" spans="1:8" x14ac:dyDescent="0.25">
      <c r="A118" s="246"/>
      <c r="B118" s="12"/>
      <c r="C118" s="12" t="s">
        <v>16</v>
      </c>
      <c r="D118" s="12" t="s">
        <v>101</v>
      </c>
      <c r="E118" s="12"/>
      <c r="F118" s="10"/>
      <c r="G118" s="151">
        <v>10000</v>
      </c>
      <c r="H118" s="16">
        <v>10000</v>
      </c>
    </row>
    <row r="119" spans="1:8" x14ac:dyDescent="0.25">
      <c r="A119" s="246"/>
      <c r="B119" s="7" t="s">
        <v>46</v>
      </c>
      <c r="C119" s="7"/>
      <c r="D119" s="7" t="s">
        <v>47</v>
      </c>
      <c r="E119" s="7"/>
      <c r="F119" s="6"/>
      <c r="G119" s="350">
        <f>G120</f>
        <v>245700</v>
      </c>
      <c r="H119" s="9">
        <f>H120</f>
        <v>1028229</v>
      </c>
    </row>
    <row r="120" spans="1:8" x14ac:dyDescent="0.25">
      <c r="A120" s="246"/>
      <c r="B120" s="12"/>
      <c r="C120" s="12" t="s">
        <v>48</v>
      </c>
      <c r="D120" s="12" t="s">
        <v>49</v>
      </c>
      <c r="E120" s="12"/>
      <c r="F120" s="10"/>
      <c r="G120" s="151">
        <v>245700</v>
      </c>
      <c r="H120" s="16">
        <v>1028229</v>
      </c>
    </row>
    <row r="121" spans="1:8" s="60" customFormat="1" x14ac:dyDescent="0.25">
      <c r="A121" s="245" t="s">
        <v>136</v>
      </c>
      <c r="B121" s="7"/>
      <c r="C121" s="61" t="s">
        <v>137</v>
      </c>
      <c r="D121" s="7"/>
      <c r="E121" s="12"/>
      <c r="F121" s="10"/>
      <c r="G121" s="353">
        <f t="shared" ref="G121" si="4">G124+G125</f>
        <v>1635724</v>
      </c>
      <c r="H121" s="20">
        <f>H124+H125+H122+H123</f>
        <v>12654993</v>
      </c>
    </row>
    <row r="122" spans="1:8" s="95" customFormat="1" x14ac:dyDescent="0.25">
      <c r="A122" s="245"/>
      <c r="B122" s="7"/>
      <c r="C122" s="17" t="s">
        <v>138</v>
      </c>
      <c r="D122" s="12" t="s">
        <v>466</v>
      </c>
      <c r="E122" s="12"/>
      <c r="F122" s="10"/>
      <c r="G122" s="151">
        <v>0</v>
      </c>
      <c r="H122" s="16">
        <v>2374900</v>
      </c>
    </row>
    <row r="123" spans="1:8" s="95" customFormat="1" x14ac:dyDescent="0.25">
      <c r="A123" s="245"/>
      <c r="B123" s="7"/>
      <c r="C123" s="17" t="s">
        <v>138</v>
      </c>
      <c r="D123" s="12" t="s">
        <v>485</v>
      </c>
      <c r="E123" s="12"/>
      <c r="F123" s="10"/>
      <c r="G123" s="151"/>
      <c r="H123" s="16">
        <v>2000250</v>
      </c>
    </row>
    <row r="124" spans="1:8" s="60" customFormat="1" x14ac:dyDescent="0.25">
      <c r="A124" s="246"/>
      <c r="B124" s="12"/>
      <c r="C124" s="17" t="s">
        <v>138</v>
      </c>
      <c r="D124" s="12" t="s">
        <v>457</v>
      </c>
      <c r="E124" s="12"/>
      <c r="F124" s="10"/>
      <c r="G124" s="151">
        <v>1287972</v>
      </c>
      <c r="H124" s="16">
        <v>6591845</v>
      </c>
    </row>
    <row r="125" spans="1:8" s="60" customFormat="1" x14ac:dyDescent="0.25">
      <c r="A125" s="246"/>
      <c r="B125" s="12"/>
      <c r="C125" s="12" t="s">
        <v>139</v>
      </c>
      <c r="D125" s="23" t="s">
        <v>140</v>
      </c>
      <c r="E125" s="12"/>
      <c r="F125" s="10"/>
      <c r="G125" s="151">
        <v>347752</v>
      </c>
      <c r="H125" s="16">
        <v>1687998</v>
      </c>
    </row>
    <row r="126" spans="1:8" x14ac:dyDescent="0.25">
      <c r="A126" s="212" t="s">
        <v>102</v>
      </c>
      <c r="B126" s="21"/>
      <c r="C126" s="21"/>
      <c r="D126" s="21"/>
      <c r="E126" s="21"/>
      <c r="F126" s="21"/>
      <c r="G126" s="355">
        <f t="shared" ref="G126:H126" si="5">G127</f>
        <v>955000</v>
      </c>
      <c r="H126" s="25">
        <f t="shared" si="5"/>
        <v>955000</v>
      </c>
    </row>
    <row r="127" spans="1:8" x14ac:dyDescent="0.25">
      <c r="A127" s="245" t="s">
        <v>14</v>
      </c>
      <c r="B127" s="7"/>
      <c r="C127" s="7" t="s">
        <v>15</v>
      </c>
      <c r="D127" s="7"/>
      <c r="E127" s="7"/>
      <c r="F127" s="10"/>
      <c r="G127" s="350">
        <f>G128+G130</f>
        <v>955000</v>
      </c>
      <c r="H127" s="9">
        <f>H128+H130</f>
        <v>955000</v>
      </c>
    </row>
    <row r="128" spans="1:8" x14ac:dyDescent="0.25">
      <c r="A128" s="246"/>
      <c r="B128" s="7" t="s">
        <v>42</v>
      </c>
      <c r="C128" s="7" t="s">
        <v>43</v>
      </c>
      <c r="D128" s="7"/>
      <c r="E128" s="7"/>
      <c r="F128" s="26"/>
      <c r="G128" s="350">
        <f>G129</f>
        <v>750000</v>
      </c>
      <c r="H128" s="9">
        <f>H129</f>
        <v>750000</v>
      </c>
    </row>
    <row r="129" spans="1:8" x14ac:dyDescent="0.25">
      <c r="A129" s="246"/>
      <c r="B129" s="12"/>
      <c r="C129" s="12"/>
      <c r="D129" s="12" t="s">
        <v>44</v>
      </c>
      <c r="E129" s="12"/>
      <c r="F129" s="26"/>
      <c r="G129" s="151">
        <v>750000</v>
      </c>
      <c r="H129" s="16">
        <v>750000</v>
      </c>
    </row>
    <row r="130" spans="1:8" x14ac:dyDescent="0.25">
      <c r="A130" s="246"/>
      <c r="B130" s="7" t="s">
        <v>46</v>
      </c>
      <c r="C130" s="7"/>
      <c r="D130" s="7" t="s">
        <v>47</v>
      </c>
      <c r="E130" s="7"/>
      <c r="F130" s="12"/>
      <c r="G130" s="350">
        <f>G131</f>
        <v>205000</v>
      </c>
      <c r="H130" s="9">
        <f>H131</f>
        <v>205000</v>
      </c>
    </row>
    <row r="131" spans="1:8" x14ac:dyDescent="0.25">
      <c r="A131" s="246"/>
      <c r="B131" s="12"/>
      <c r="C131" s="12" t="s">
        <v>48</v>
      </c>
      <c r="D131" s="12" t="s">
        <v>49</v>
      </c>
      <c r="E131" s="12"/>
      <c r="F131" s="12"/>
      <c r="G131" s="151">
        <v>205000</v>
      </c>
      <c r="H131" s="16">
        <v>205000</v>
      </c>
    </row>
    <row r="132" spans="1:8" x14ac:dyDescent="0.25">
      <c r="A132" s="212" t="s">
        <v>104</v>
      </c>
      <c r="B132" s="21"/>
      <c r="C132" s="21"/>
      <c r="D132" s="21"/>
      <c r="E132" s="21"/>
      <c r="F132" s="21"/>
      <c r="G132" s="349">
        <f>SUM(G133)</f>
        <v>1650000</v>
      </c>
      <c r="H132" s="5">
        <f>SUM(H133)</f>
        <v>1650000</v>
      </c>
    </row>
    <row r="133" spans="1:8" x14ac:dyDescent="0.25">
      <c r="A133" s="245" t="s">
        <v>14</v>
      </c>
      <c r="B133" s="7"/>
      <c r="C133" s="7" t="s">
        <v>15</v>
      </c>
      <c r="D133" s="7"/>
      <c r="E133" s="7"/>
      <c r="F133" s="10"/>
      <c r="G133" s="353">
        <f>G134+G137</f>
        <v>1650000</v>
      </c>
      <c r="H133" s="20">
        <f>H134+H137</f>
        <v>1650000</v>
      </c>
    </row>
    <row r="134" spans="1:8" x14ac:dyDescent="0.25">
      <c r="A134" s="246"/>
      <c r="B134" s="7" t="s">
        <v>33</v>
      </c>
      <c r="C134" s="7"/>
      <c r="D134" s="7" t="s">
        <v>34</v>
      </c>
      <c r="E134" s="7"/>
      <c r="F134" s="10"/>
      <c r="G134" s="350">
        <f t="shared" ref="G134:H135" si="6">G135</f>
        <v>1300000</v>
      </c>
      <c r="H134" s="9">
        <f t="shared" si="6"/>
        <v>1300000</v>
      </c>
    </row>
    <row r="135" spans="1:8" x14ac:dyDescent="0.25">
      <c r="A135" s="246"/>
      <c r="B135" s="12"/>
      <c r="C135" s="12" t="s">
        <v>35</v>
      </c>
      <c r="D135" s="12" t="s">
        <v>36</v>
      </c>
      <c r="E135" s="12"/>
      <c r="F135" s="10"/>
      <c r="G135" s="356">
        <f t="shared" si="6"/>
        <v>1300000</v>
      </c>
      <c r="H135" s="27">
        <f t="shared" si="6"/>
        <v>1300000</v>
      </c>
    </row>
    <row r="136" spans="1:8" x14ac:dyDescent="0.25">
      <c r="A136" s="246"/>
      <c r="B136" s="12"/>
      <c r="C136" s="12"/>
      <c r="D136" s="12"/>
      <c r="E136" s="12" t="s">
        <v>37</v>
      </c>
      <c r="F136" s="12"/>
      <c r="G136" s="151">
        <v>1300000</v>
      </c>
      <c r="H136" s="16">
        <v>1300000</v>
      </c>
    </row>
    <row r="137" spans="1:8" x14ac:dyDescent="0.25">
      <c r="A137" s="246"/>
      <c r="B137" s="7" t="s">
        <v>46</v>
      </c>
      <c r="C137" s="7"/>
      <c r="D137" s="7" t="s">
        <v>47</v>
      </c>
      <c r="E137" s="7"/>
      <c r="F137" s="12"/>
      <c r="G137" s="357">
        <f>G138</f>
        <v>350000</v>
      </c>
      <c r="H137" s="28">
        <f>H138</f>
        <v>350000</v>
      </c>
    </row>
    <row r="138" spans="1:8" x14ac:dyDescent="0.25">
      <c r="A138" s="246"/>
      <c r="B138" s="12"/>
      <c r="C138" s="12" t="s">
        <v>48</v>
      </c>
      <c r="D138" s="12" t="s">
        <v>49</v>
      </c>
      <c r="E138" s="12"/>
      <c r="F138" s="12"/>
      <c r="G138" s="151">
        <v>350000</v>
      </c>
      <c r="H138" s="16">
        <v>350000</v>
      </c>
    </row>
    <row r="139" spans="1:8" x14ac:dyDescent="0.25">
      <c r="A139" s="212" t="s">
        <v>105</v>
      </c>
      <c r="B139" s="21"/>
      <c r="C139" s="21"/>
      <c r="D139" s="21"/>
      <c r="E139" s="21"/>
      <c r="F139" s="22">
        <v>2</v>
      </c>
      <c r="G139" s="349">
        <f>G140+G145+G147+G164</f>
        <v>8641750</v>
      </c>
      <c r="H139" s="5">
        <f>H140+H145+H147+H164</f>
        <v>8067971</v>
      </c>
    </row>
    <row r="140" spans="1:8" x14ac:dyDescent="0.25">
      <c r="A140" s="245" t="s">
        <v>5</v>
      </c>
      <c r="B140" s="7"/>
      <c r="C140" s="7" t="s">
        <v>6</v>
      </c>
      <c r="D140" s="7"/>
      <c r="E140" s="7"/>
      <c r="F140" s="29"/>
      <c r="G140" s="353">
        <f>G141</f>
        <v>5038800</v>
      </c>
      <c r="H140" s="20">
        <f>H141</f>
        <v>4938226</v>
      </c>
    </row>
    <row r="141" spans="1:8" x14ac:dyDescent="0.25">
      <c r="A141" s="246"/>
      <c r="B141" s="7" t="s">
        <v>93</v>
      </c>
      <c r="C141" s="7"/>
      <c r="D141" s="7" t="s">
        <v>94</v>
      </c>
      <c r="E141" s="7"/>
      <c r="F141" s="12"/>
      <c r="G141" s="353">
        <f>SUM(G142:G143)</f>
        <v>5038800</v>
      </c>
      <c r="H141" s="20">
        <f>SUM(H142:H144)</f>
        <v>4938226</v>
      </c>
    </row>
    <row r="142" spans="1:8" x14ac:dyDescent="0.25">
      <c r="A142" s="216"/>
      <c r="B142" s="12"/>
      <c r="C142" s="12" t="s">
        <v>95</v>
      </c>
      <c r="D142" s="12" t="s">
        <v>96</v>
      </c>
      <c r="E142" s="12"/>
      <c r="F142" s="12"/>
      <c r="G142" s="151">
        <v>4617600</v>
      </c>
      <c r="H142" s="16">
        <v>4617600</v>
      </c>
    </row>
    <row r="143" spans="1:8" x14ac:dyDescent="0.25">
      <c r="A143" s="216"/>
      <c r="B143" s="12"/>
      <c r="C143" s="12" t="s">
        <v>97</v>
      </c>
      <c r="D143" s="12" t="s">
        <v>98</v>
      </c>
      <c r="E143" s="12"/>
      <c r="F143" s="12"/>
      <c r="G143" s="151">
        <v>421200</v>
      </c>
      <c r="H143" s="16">
        <v>210600</v>
      </c>
    </row>
    <row r="144" spans="1:8" s="95" customFormat="1" x14ac:dyDescent="0.25">
      <c r="A144" s="216"/>
      <c r="B144" s="12"/>
      <c r="C144" s="12" t="s">
        <v>447</v>
      </c>
      <c r="D144" s="12" t="s">
        <v>448</v>
      </c>
      <c r="E144" s="12"/>
      <c r="F144" s="12"/>
      <c r="G144" s="151">
        <v>0</v>
      </c>
      <c r="H144" s="16">
        <v>110026</v>
      </c>
    </row>
    <row r="145" spans="1:8" x14ac:dyDescent="0.25">
      <c r="A145" s="245" t="s">
        <v>11</v>
      </c>
      <c r="B145" s="7"/>
      <c r="C145" s="7" t="s">
        <v>12</v>
      </c>
      <c r="D145" s="14"/>
      <c r="E145" s="14"/>
      <c r="F145" s="12"/>
      <c r="G145" s="353">
        <f>G146</f>
        <v>881790</v>
      </c>
      <c r="H145" s="20">
        <f>H146</f>
        <v>859745</v>
      </c>
    </row>
    <row r="146" spans="1:8" x14ac:dyDescent="0.25">
      <c r="A146" s="246"/>
      <c r="B146" s="12"/>
      <c r="C146" s="12"/>
      <c r="D146" s="12" t="s">
        <v>13</v>
      </c>
      <c r="E146" s="12"/>
      <c r="F146" s="12"/>
      <c r="G146" s="151">
        <v>881790</v>
      </c>
      <c r="H146" s="16">
        <v>859745</v>
      </c>
    </row>
    <row r="147" spans="1:8" x14ac:dyDescent="0.25">
      <c r="A147" s="245" t="s">
        <v>14</v>
      </c>
      <c r="B147" s="7"/>
      <c r="C147" s="7" t="s">
        <v>15</v>
      </c>
      <c r="D147" s="7"/>
      <c r="E147" s="7"/>
      <c r="F147" s="12"/>
      <c r="G147" s="353">
        <f>G148+G153+G161</f>
        <v>2270000</v>
      </c>
      <c r="H147" s="20">
        <f>H148+H153+H161</f>
        <v>2270000</v>
      </c>
    </row>
    <row r="148" spans="1:8" x14ac:dyDescent="0.25">
      <c r="A148" s="246"/>
      <c r="B148" s="7" t="s">
        <v>16</v>
      </c>
      <c r="C148" s="7"/>
      <c r="D148" s="7" t="s">
        <v>17</v>
      </c>
      <c r="E148" s="6"/>
      <c r="F148" s="12"/>
      <c r="G148" s="353">
        <f>G149</f>
        <v>400000</v>
      </c>
      <c r="H148" s="20">
        <f>H149</f>
        <v>400000</v>
      </c>
    </row>
    <row r="149" spans="1:8" x14ac:dyDescent="0.25">
      <c r="A149" s="246"/>
      <c r="B149" s="12"/>
      <c r="C149" s="12" t="s">
        <v>21</v>
      </c>
      <c r="D149" s="12" t="s">
        <v>22</v>
      </c>
      <c r="E149" s="12"/>
      <c r="F149" s="12"/>
      <c r="G149" s="151">
        <f>SUM(G150:G152)</f>
        <v>400000</v>
      </c>
      <c r="H149" s="16">
        <f>SUM(H150:H152)</f>
        <v>400000</v>
      </c>
    </row>
    <row r="150" spans="1:8" x14ac:dyDescent="0.25">
      <c r="A150" s="245"/>
      <c r="B150" s="7"/>
      <c r="C150" s="7"/>
      <c r="D150" s="7"/>
      <c r="E150" s="12" t="s">
        <v>106</v>
      </c>
      <c r="F150" s="11"/>
      <c r="G150" s="151">
        <v>50000</v>
      </c>
      <c r="H150" s="16">
        <v>50000</v>
      </c>
    </row>
    <row r="151" spans="1:8" x14ac:dyDescent="0.25">
      <c r="A151" s="245"/>
      <c r="B151" s="7"/>
      <c r="C151" s="7"/>
      <c r="D151" s="7"/>
      <c r="E151" s="12" t="s">
        <v>107</v>
      </c>
      <c r="F151" s="12"/>
      <c r="G151" s="151">
        <v>150000</v>
      </c>
      <c r="H151" s="16">
        <v>150000</v>
      </c>
    </row>
    <row r="152" spans="1:8" x14ac:dyDescent="0.25">
      <c r="A152" s="245"/>
      <c r="B152" s="7"/>
      <c r="C152" s="7"/>
      <c r="D152" s="7"/>
      <c r="E152" s="12" t="s">
        <v>108</v>
      </c>
      <c r="F152" s="12"/>
      <c r="G152" s="151">
        <v>200000</v>
      </c>
      <c r="H152" s="16">
        <v>200000</v>
      </c>
    </row>
    <row r="153" spans="1:8" x14ac:dyDescent="0.25">
      <c r="A153" s="246"/>
      <c r="B153" s="7" t="s">
        <v>33</v>
      </c>
      <c r="C153" s="7"/>
      <c r="D153" s="7" t="s">
        <v>34</v>
      </c>
      <c r="E153" s="7"/>
      <c r="F153" s="12"/>
      <c r="G153" s="353">
        <f>G154+G157+G158</f>
        <v>1340000</v>
      </c>
      <c r="H153" s="20">
        <f>H154+H157+H158</f>
        <v>1340000</v>
      </c>
    </row>
    <row r="154" spans="1:8" x14ac:dyDescent="0.25">
      <c r="A154" s="246"/>
      <c r="B154" s="12"/>
      <c r="C154" s="12" t="s">
        <v>35</v>
      </c>
      <c r="D154" s="12" t="s">
        <v>36</v>
      </c>
      <c r="E154" s="12"/>
      <c r="F154" s="12"/>
      <c r="G154" s="30">
        <f>SUM(G155:G156)</f>
        <v>140000</v>
      </c>
      <c r="H154" s="30">
        <f>SUM(H155:H156)</f>
        <v>140000</v>
      </c>
    </row>
    <row r="155" spans="1:8" x14ac:dyDescent="0.25">
      <c r="A155" s="246"/>
      <c r="B155" s="12"/>
      <c r="C155" s="12"/>
      <c r="D155" s="12"/>
      <c r="E155" s="12" t="s">
        <v>37</v>
      </c>
      <c r="F155" s="12"/>
      <c r="G155" s="151">
        <v>60000</v>
      </c>
      <c r="H155" s="16">
        <v>60000</v>
      </c>
    </row>
    <row r="156" spans="1:8" x14ac:dyDescent="0.25">
      <c r="A156" s="246"/>
      <c r="B156" s="12"/>
      <c r="C156" s="12"/>
      <c r="D156" s="12"/>
      <c r="E156" s="12" t="s">
        <v>39</v>
      </c>
      <c r="F156" s="12"/>
      <c r="G156" s="151">
        <v>80000</v>
      </c>
      <c r="H156" s="16">
        <v>80000</v>
      </c>
    </row>
    <row r="157" spans="1:8" x14ac:dyDescent="0.25">
      <c r="A157" s="246"/>
      <c r="B157" s="12"/>
      <c r="C157" s="12" t="s">
        <v>40</v>
      </c>
      <c r="D157" s="12" t="s">
        <v>41</v>
      </c>
      <c r="E157" s="12"/>
      <c r="F157" s="12"/>
      <c r="G157" s="151">
        <v>150000</v>
      </c>
      <c r="H157" s="16">
        <v>150000</v>
      </c>
    </row>
    <row r="158" spans="1:8" x14ac:dyDescent="0.25">
      <c r="A158" s="246"/>
      <c r="B158" s="12"/>
      <c r="C158" s="12" t="s">
        <v>42</v>
      </c>
      <c r="D158" s="12" t="s">
        <v>43</v>
      </c>
      <c r="E158" s="12"/>
      <c r="F158" s="12"/>
      <c r="G158" s="151">
        <f>G159+G160</f>
        <v>1050000</v>
      </c>
      <c r="H158" s="16">
        <f>H159+H160</f>
        <v>1050000</v>
      </c>
    </row>
    <row r="159" spans="1:8" x14ac:dyDescent="0.25">
      <c r="A159" s="246"/>
      <c r="B159" s="12"/>
      <c r="C159" s="12"/>
      <c r="D159" s="12"/>
      <c r="E159" s="12" t="s">
        <v>44</v>
      </c>
      <c r="F159" s="12"/>
      <c r="G159" s="151">
        <v>1000000</v>
      </c>
      <c r="H159" s="16">
        <v>1000000</v>
      </c>
    </row>
    <row r="160" spans="1:8" x14ac:dyDescent="0.25">
      <c r="A160" s="246"/>
      <c r="B160" s="12"/>
      <c r="C160" s="12"/>
      <c r="D160" s="12"/>
      <c r="E160" s="12" t="s">
        <v>109</v>
      </c>
      <c r="F160" s="12"/>
      <c r="G160" s="151">
        <v>50000</v>
      </c>
      <c r="H160" s="16">
        <v>50000</v>
      </c>
    </row>
    <row r="161" spans="1:8" x14ac:dyDescent="0.25">
      <c r="A161" s="246"/>
      <c r="B161" s="7" t="s">
        <v>46</v>
      </c>
      <c r="C161" s="7"/>
      <c r="D161" s="7" t="s">
        <v>47</v>
      </c>
      <c r="E161" s="7"/>
      <c r="F161" s="12"/>
      <c r="G161" s="353">
        <f>SUM(G162:G163)</f>
        <v>530000</v>
      </c>
      <c r="H161" s="20">
        <f>SUM(H162:H163)</f>
        <v>530000</v>
      </c>
    </row>
    <row r="162" spans="1:8" x14ac:dyDescent="0.25">
      <c r="A162" s="246"/>
      <c r="B162" s="12"/>
      <c r="C162" s="12" t="s">
        <v>48</v>
      </c>
      <c r="D162" s="12" t="s">
        <v>49</v>
      </c>
      <c r="E162" s="12"/>
      <c r="F162" s="12"/>
      <c r="G162" s="151">
        <v>500000</v>
      </c>
      <c r="H162" s="16">
        <v>500000</v>
      </c>
    </row>
    <row r="163" spans="1:8" x14ac:dyDescent="0.25">
      <c r="A163" s="250"/>
      <c r="B163" s="12"/>
      <c r="C163" s="31"/>
      <c r="D163" s="12" t="s">
        <v>110</v>
      </c>
      <c r="E163" s="12"/>
      <c r="F163" s="12"/>
      <c r="G163" s="151">
        <v>30000</v>
      </c>
      <c r="H163" s="16">
        <v>30000</v>
      </c>
    </row>
    <row r="164" spans="1:8" x14ac:dyDescent="0.25">
      <c r="A164" s="248" t="s">
        <v>75</v>
      </c>
      <c r="B164" s="11"/>
      <c r="C164" s="32"/>
      <c r="D164" s="33" t="s">
        <v>76</v>
      </c>
      <c r="E164" s="12"/>
      <c r="F164" s="12"/>
      <c r="G164" s="353">
        <f>G165</f>
        <v>451160</v>
      </c>
      <c r="H164" s="20">
        <f>H165</f>
        <v>0</v>
      </c>
    </row>
    <row r="165" spans="1:8" x14ac:dyDescent="0.25">
      <c r="A165" s="410"/>
      <c r="B165" s="411" t="s">
        <v>77</v>
      </c>
      <c r="C165" s="65"/>
      <c r="D165" s="316" t="s">
        <v>111</v>
      </c>
      <c r="E165" s="31"/>
      <c r="F165" s="12"/>
      <c r="G165" s="151">
        <v>451160</v>
      </c>
      <c r="H165" s="16">
        <v>0</v>
      </c>
    </row>
    <row r="166" spans="1:8" x14ac:dyDescent="0.25">
      <c r="A166" s="413" t="s">
        <v>112</v>
      </c>
      <c r="B166" s="414"/>
      <c r="C166" s="414"/>
      <c r="D166" s="414"/>
      <c r="E166" s="414"/>
      <c r="F166" s="409">
        <v>1</v>
      </c>
      <c r="G166" s="358">
        <f>G167+G174+G177</f>
        <v>7566285</v>
      </c>
      <c r="H166" s="35">
        <f>H167+H174+H177</f>
        <v>8643397</v>
      </c>
    </row>
    <row r="167" spans="1:8" x14ac:dyDescent="0.25">
      <c r="A167" s="412" t="s">
        <v>5</v>
      </c>
      <c r="B167" s="80"/>
      <c r="C167" s="80" t="s">
        <v>6</v>
      </c>
      <c r="D167" s="80"/>
      <c r="E167" s="80"/>
      <c r="F167" s="12"/>
      <c r="G167" s="353">
        <f>G168</f>
        <v>5377720</v>
      </c>
      <c r="H167" s="20">
        <f>H168</f>
        <v>6105772</v>
      </c>
    </row>
    <row r="168" spans="1:8" x14ac:dyDescent="0.25">
      <c r="A168" s="246"/>
      <c r="B168" s="7" t="s">
        <v>93</v>
      </c>
      <c r="C168" s="7"/>
      <c r="D168" s="7" t="s">
        <v>94</v>
      </c>
      <c r="E168" s="7"/>
      <c r="F168" s="12"/>
      <c r="G168" s="353">
        <f>SUM(G169:G172)</f>
        <v>5377720</v>
      </c>
      <c r="H168" s="20">
        <f>SUM(H169:H173)</f>
        <v>6105772</v>
      </c>
    </row>
    <row r="169" spans="1:8" x14ac:dyDescent="0.25">
      <c r="A169" s="216"/>
      <c r="B169" s="12"/>
      <c r="C169" s="12" t="s">
        <v>95</v>
      </c>
      <c r="D169" s="12" t="s">
        <v>96</v>
      </c>
      <c r="E169" s="12"/>
      <c r="F169" s="12"/>
      <c r="G169" s="151">
        <v>4811980</v>
      </c>
      <c r="H169" s="16">
        <v>5014662</v>
      </c>
    </row>
    <row r="170" spans="1:8" x14ac:dyDescent="0.25">
      <c r="A170" s="216"/>
      <c r="B170" s="12"/>
      <c r="C170" s="12" t="s">
        <v>97</v>
      </c>
      <c r="D170" s="12" t="s">
        <v>113</v>
      </c>
      <c r="E170" s="12"/>
      <c r="F170" s="12"/>
      <c r="G170" s="151">
        <v>404740</v>
      </c>
      <c r="H170" s="16">
        <v>404740</v>
      </c>
    </row>
    <row r="171" spans="1:8" x14ac:dyDescent="0.25">
      <c r="A171" s="246"/>
      <c r="B171" s="12"/>
      <c r="C171" s="12" t="s">
        <v>114</v>
      </c>
      <c r="D171" s="12" t="s">
        <v>115</v>
      </c>
      <c r="E171" s="12"/>
      <c r="F171" s="12"/>
      <c r="G171" s="151">
        <v>96000</v>
      </c>
      <c r="H171" s="16">
        <v>96000</v>
      </c>
    </row>
    <row r="172" spans="1:8" x14ac:dyDescent="0.25">
      <c r="A172" s="246"/>
      <c r="B172" s="12"/>
      <c r="C172" s="12" t="s">
        <v>116</v>
      </c>
      <c r="D172" s="12" t="s">
        <v>117</v>
      </c>
      <c r="E172" s="12"/>
      <c r="F172" s="12"/>
      <c r="G172" s="151">
        <v>65000</v>
      </c>
      <c r="H172" s="16">
        <v>90370</v>
      </c>
    </row>
    <row r="173" spans="1:8" s="95" customFormat="1" x14ac:dyDescent="0.25">
      <c r="A173" s="246"/>
      <c r="B173" s="12"/>
      <c r="C173" s="12" t="s">
        <v>464</v>
      </c>
      <c r="D173" s="12" t="s">
        <v>465</v>
      </c>
      <c r="E173" s="12"/>
      <c r="F173" s="12"/>
      <c r="G173" s="151"/>
      <c r="H173" s="16">
        <v>500000</v>
      </c>
    </row>
    <row r="174" spans="1:8" x14ac:dyDescent="0.25">
      <c r="A174" s="245" t="s">
        <v>11</v>
      </c>
      <c r="B174" s="7"/>
      <c r="C174" s="7" t="s">
        <v>12</v>
      </c>
      <c r="D174" s="14"/>
      <c r="E174" s="14"/>
      <c r="F174" s="12"/>
      <c r="G174" s="353">
        <f>SUM(G175:G176)</f>
        <v>1023565</v>
      </c>
      <c r="H174" s="20">
        <f>SUM(H175:H176)</f>
        <v>1316434</v>
      </c>
    </row>
    <row r="175" spans="1:8" x14ac:dyDescent="0.25">
      <c r="A175" s="246"/>
      <c r="B175" s="12"/>
      <c r="C175" s="12"/>
      <c r="D175" s="12" t="s">
        <v>13</v>
      </c>
      <c r="E175" s="12"/>
      <c r="F175" s="12"/>
      <c r="G175" s="151">
        <v>1009165</v>
      </c>
      <c r="H175" s="16">
        <v>1302034</v>
      </c>
    </row>
    <row r="176" spans="1:8" x14ac:dyDescent="0.25">
      <c r="A176" s="246"/>
      <c r="B176" s="12"/>
      <c r="C176" s="12"/>
      <c r="D176" s="12" t="s">
        <v>118</v>
      </c>
      <c r="E176" s="12"/>
      <c r="F176" s="12"/>
      <c r="G176" s="151">
        <v>14400</v>
      </c>
      <c r="H176" s="16">
        <v>14400</v>
      </c>
    </row>
    <row r="177" spans="1:8" x14ac:dyDescent="0.25">
      <c r="A177" s="245" t="s">
        <v>14</v>
      </c>
      <c r="B177" s="7"/>
      <c r="C177" s="7" t="s">
        <v>15</v>
      </c>
      <c r="D177" s="7"/>
      <c r="E177" s="7"/>
      <c r="F177" s="12"/>
      <c r="G177" s="353">
        <f>G178+K180+G186+G192+G195</f>
        <v>1165000</v>
      </c>
      <c r="H177" s="20">
        <f>H178+M180+H186+H192+H195</f>
        <v>1221191</v>
      </c>
    </row>
    <row r="178" spans="1:8" x14ac:dyDescent="0.25">
      <c r="A178" s="246"/>
      <c r="B178" s="7" t="s">
        <v>16</v>
      </c>
      <c r="C178" s="7"/>
      <c r="D178" s="7" t="s">
        <v>17</v>
      </c>
      <c r="E178" s="6"/>
      <c r="F178" s="12"/>
      <c r="G178" s="353">
        <f>G179+G182</f>
        <v>160000</v>
      </c>
      <c r="H178" s="20">
        <f>H179+H182</f>
        <v>160000</v>
      </c>
    </row>
    <row r="179" spans="1:8" x14ac:dyDescent="0.25">
      <c r="A179" s="246"/>
      <c r="B179" s="12"/>
      <c r="C179" s="12" t="s">
        <v>18</v>
      </c>
      <c r="D179" s="12" t="s">
        <v>19</v>
      </c>
      <c r="E179" s="10"/>
      <c r="F179" s="12"/>
      <c r="G179" s="151">
        <f>G180+G181</f>
        <v>60000</v>
      </c>
      <c r="H179" s="16">
        <f>H180+H181</f>
        <v>60000</v>
      </c>
    </row>
    <row r="180" spans="1:8" x14ac:dyDescent="0.25">
      <c r="A180" s="246"/>
      <c r="B180" s="12"/>
      <c r="C180" s="12"/>
      <c r="D180" s="12"/>
      <c r="E180" s="10" t="s">
        <v>119</v>
      </c>
      <c r="F180" s="12"/>
      <c r="G180" s="151">
        <v>20000</v>
      </c>
      <c r="H180" s="16">
        <v>20000</v>
      </c>
    </row>
    <row r="181" spans="1:8" x14ac:dyDescent="0.25">
      <c r="A181" s="246"/>
      <c r="B181" s="12"/>
      <c r="C181" s="12"/>
      <c r="D181" s="12"/>
      <c r="E181" s="10" t="s">
        <v>20</v>
      </c>
      <c r="F181" s="12"/>
      <c r="G181" s="151">
        <v>40000</v>
      </c>
      <c r="H181" s="16">
        <v>40000</v>
      </c>
    </row>
    <row r="182" spans="1:8" x14ac:dyDescent="0.25">
      <c r="A182" s="246"/>
      <c r="B182" s="12"/>
      <c r="C182" s="12" t="s">
        <v>21</v>
      </c>
      <c r="D182" s="12" t="s">
        <v>22</v>
      </c>
      <c r="E182" s="12"/>
      <c r="F182" s="12"/>
      <c r="G182" s="151">
        <f>G183+G184+G185</f>
        <v>100000</v>
      </c>
      <c r="H182" s="16">
        <f>H183+H184+H185</f>
        <v>100000</v>
      </c>
    </row>
    <row r="183" spans="1:8" x14ac:dyDescent="0.25">
      <c r="A183" s="245"/>
      <c r="B183" s="7"/>
      <c r="C183" s="7"/>
      <c r="D183" s="7"/>
      <c r="E183" s="12" t="s">
        <v>23</v>
      </c>
      <c r="F183" s="12"/>
      <c r="G183" s="151">
        <v>40000</v>
      </c>
      <c r="H183" s="16">
        <v>40000</v>
      </c>
    </row>
    <row r="184" spans="1:8" x14ac:dyDescent="0.25">
      <c r="A184" s="245"/>
      <c r="B184" s="7"/>
      <c r="C184" s="7"/>
      <c r="D184" s="7"/>
      <c r="E184" s="12" t="s">
        <v>120</v>
      </c>
      <c r="F184" s="12"/>
      <c r="G184" s="151">
        <v>20000</v>
      </c>
      <c r="H184" s="16">
        <v>20000</v>
      </c>
    </row>
    <row r="185" spans="1:8" x14ac:dyDescent="0.25">
      <c r="A185" s="245"/>
      <c r="B185" s="7"/>
      <c r="C185" s="7"/>
      <c r="D185" s="7"/>
      <c r="E185" s="12" t="s">
        <v>121</v>
      </c>
      <c r="F185" s="12"/>
      <c r="G185" s="151">
        <v>40000</v>
      </c>
      <c r="H185" s="16">
        <v>40000</v>
      </c>
    </row>
    <row r="186" spans="1:8" x14ac:dyDescent="0.25">
      <c r="A186" s="246"/>
      <c r="B186" s="7" t="s">
        <v>33</v>
      </c>
      <c r="C186" s="7"/>
      <c r="D186" s="7" t="s">
        <v>34</v>
      </c>
      <c r="E186" s="7"/>
      <c r="F186" s="12"/>
      <c r="G186" s="353">
        <f>G189+G190+G188</f>
        <v>700000</v>
      </c>
      <c r="H186" s="20">
        <f>H189+H190+H188</f>
        <v>750000</v>
      </c>
    </row>
    <row r="187" spans="1:8" x14ac:dyDescent="0.25">
      <c r="A187" s="246"/>
      <c r="B187" s="7"/>
      <c r="C187" s="12" t="s">
        <v>35</v>
      </c>
      <c r="D187" s="12" t="s">
        <v>36</v>
      </c>
      <c r="E187" s="7"/>
      <c r="F187" s="12"/>
      <c r="G187" s="353">
        <f>SUM(G188)</f>
        <v>100000</v>
      </c>
      <c r="H187" s="20">
        <f>SUM(H188)</f>
        <v>100000</v>
      </c>
    </row>
    <row r="188" spans="1:8" x14ac:dyDescent="0.25">
      <c r="A188" s="246"/>
      <c r="B188" s="7"/>
      <c r="C188" s="12"/>
      <c r="D188" s="12" t="s">
        <v>122</v>
      </c>
      <c r="E188" s="7"/>
      <c r="F188" s="12"/>
      <c r="G188" s="151">
        <v>100000</v>
      </c>
      <c r="H188" s="16">
        <v>100000</v>
      </c>
    </row>
    <row r="189" spans="1:8" x14ac:dyDescent="0.25">
      <c r="A189" s="246"/>
      <c r="B189" s="12"/>
      <c r="C189" s="12" t="s">
        <v>40</v>
      </c>
      <c r="D189" s="12" t="s">
        <v>41</v>
      </c>
      <c r="E189" s="12"/>
      <c r="F189" s="12"/>
      <c r="G189" s="151">
        <v>50000</v>
      </c>
      <c r="H189" s="16">
        <v>50000</v>
      </c>
    </row>
    <row r="190" spans="1:8" x14ac:dyDescent="0.25">
      <c r="A190" s="246"/>
      <c r="B190" s="12"/>
      <c r="C190" s="12" t="s">
        <v>42</v>
      </c>
      <c r="D190" s="12" t="s">
        <v>43</v>
      </c>
      <c r="E190" s="12"/>
      <c r="F190" s="12"/>
      <c r="G190" s="151">
        <f>SUM(G191:G191)</f>
        <v>550000</v>
      </c>
      <c r="H190" s="16">
        <f>SUM(H191:H191)</f>
        <v>600000</v>
      </c>
    </row>
    <row r="191" spans="1:8" x14ac:dyDescent="0.25">
      <c r="A191" s="246"/>
      <c r="B191" s="12"/>
      <c r="C191" s="12"/>
      <c r="D191" s="12"/>
      <c r="E191" s="12" t="s">
        <v>44</v>
      </c>
      <c r="F191" s="12"/>
      <c r="G191" s="151">
        <v>550000</v>
      </c>
      <c r="H191" s="16">
        <v>600000</v>
      </c>
    </row>
    <row r="192" spans="1:8" x14ac:dyDescent="0.25">
      <c r="A192" s="246"/>
      <c r="B192" s="7" t="s">
        <v>123</v>
      </c>
      <c r="C192" s="7"/>
      <c r="D192" s="7" t="s">
        <v>124</v>
      </c>
      <c r="E192" s="7"/>
      <c r="F192" s="12"/>
      <c r="G192" s="353">
        <f t="shared" ref="G192:H193" si="7">G193</f>
        <v>65000</v>
      </c>
      <c r="H192" s="20">
        <f t="shared" si="7"/>
        <v>71191</v>
      </c>
    </row>
    <row r="193" spans="1:8" x14ac:dyDescent="0.25">
      <c r="A193" s="246"/>
      <c r="B193" s="12"/>
      <c r="C193" s="12" t="s">
        <v>125</v>
      </c>
      <c r="D193" s="12" t="s">
        <v>126</v>
      </c>
      <c r="E193" s="12"/>
      <c r="F193" s="12"/>
      <c r="G193" s="151">
        <f t="shared" si="7"/>
        <v>65000</v>
      </c>
      <c r="H193" s="16">
        <v>71191</v>
      </c>
    </row>
    <row r="194" spans="1:8" x14ac:dyDescent="0.25">
      <c r="A194" s="246"/>
      <c r="B194" s="12"/>
      <c r="C194" s="12"/>
      <c r="D194" s="12"/>
      <c r="E194" s="12" t="s">
        <v>127</v>
      </c>
      <c r="F194" s="12"/>
      <c r="G194" s="151">
        <v>65000</v>
      </c>
      <c r="H194" s="16">
        <v>65000</v>
      </c>
    </row>
    <row r="195" spans="1:8" x14ac:dyDescent="0.25">
      <c r="A195" s="246"/>
      <c r="B195" s="7" t="s">
        <v>46</v>
      </c>
      <c r="C195" s="7"/>
      <c r="D195" s="7" t="s">
        <v>47</v>
      </c>
      <c r="E195" s="7"/>
      <c r="F195" s="12"/>
      <c r="G195" s="353">
        <f>G196+G197+G198</f>
        <v>240000</v>
      </c>
      <c r="H195" s="20">
        <f>H196+H197+H198</f>
        <v>240000</v>
      </c>
    </row>
    <row r="196" spans="1:8" x14ac:dyDescent="0.25">
      <c r="A196" s="246"/>
      <c r="B196" s="12"/>
      <c r="C196" s="12" t="s">
        <v>48</v>
      </c>
      <c r="D196" s="12" t="s">
        <v>49</v>
      </c>
      <c r="E196" s="12"/>
      <c r="F196" s="12"/>
      <c r="G196" s="151">
        <v>200000</v>
      </c>
      <c r="H196" s="16">
        <v>200000</v>
      </c>
    </row>
    <row r="197" spans="1:8" x14ac:dyDescent="0.25">
      <c r="A197" s="246"/>
      <c r="B197" s="12"/>
      <c r="C197" s="12" t="s">
        <v>50</v>
      </c>
      <c r="D197" s="12" t="s">
        <v>51</v>
      </c>
      <c r="E197" s="12"/>
      <c r="F197" s="12"/>
      <c r="G197" s="151">
        <v>10000</v>
      </c>
      <c r="H197" s="16">
        <v>10000</v>
      </c>
    </row>
    <row r="198" spans="1:8" x14ac:dyDescent="0.25">
      <c r="A198" s="246"/>
      <c r="B198" s="12"/>
      <c r="C198" s="12" t="s">
        <v>50</v>
      </c>
      <c r="D198" s="12" t="s">
        <v>52</v>
      </c>
      <c r="E198" s="12"/>
      <c r="F198" s="12"/>
      <c r="G198" s="151">
        <v>30000</v>
      </c>
      <c r="H198" s="16">
        <v>30000</v>
      </c>
    </row>
    <row r="199" spans="1:8" x14ac:dyDescent="0.25">
      <c r="A199" s="212" t="s">
        <v>128</v>
      </c>
      <c r="B199" s="21"/>
      <c r="C199" s="21"/>
      <c r="D199" s="21"/>
      <c r="E199" s="21"/>
      <c r="F199" s="21"/>
      <c r="G199" s="358">
        <f>G200+G212</f>
        <v>5573000</v>
      </c>
      <c r="H199" s="35">
        <f>H200+H212</f>
        <v>6729370</v>
      </c>
    </row>
    <row r="200" spans="1:8" x14ac:dyDescent="0.25">
      <c r="A200" s="245" t="s">
        <v>14</v>
      </c>
      <c r="B200" s="7"/>
      <c r="C200" s="7" t="s">
        <v>15</v>
      </c>
      <c r="D200" s="7"/>
      <c r="E200" s="7"/>
      <c r="F200" s="7"/>
      <c r="G200" s="353">
        <f>G201+G204+G210</f>
        <v>573000</v>
      </c>
      <c r="H200" s="20">
        <f>H201+H204+H210</f>
        <v>673000</v>
      </c>
    </row>
    <row r="201" spans="1:8" x14ac:dyDescent="0.25">
      <c r="A201" s="246"/>
      <c r="B201" s="7" t="s">
        <v>16</v>
      </c>
      <c r="C201" s="7"/>
      <c r="D201" s="7" t="s">
        <v>17</v>
      </c>
      <c r="E201" s="6"/>
      <c r="F201" s="7"/>
      <c r="G201" s="151">
        <f t="shared" ref="G201:H202" si="8">G202</f>
        <v>65000</v>
      </c>
      <c r="H201" s="16">
        <f t="shared" si="8"/>
        <v>65000</v>
      </c>
    </row>
    <row r="202" spans="1:8" x14ac:dyDescent="0.25">
      <c r="A202" s="246"/>
      <c r="B202" s="12"/>
      <c r="C202" s="12" t="s">
        <v>21</v>
      </c>
      <c r="D202" s="12" t="s">
        <v>22</v>
      </c>
      <c r="E202" s="12"/>
      <c r="F202" s="12"/>
      <c r="G202" s="151">
        <f t="shared" si="8"/>
        <v>65000</v>
      </c>
      <c r="H202" s="16">
        <f t="shared" si="8"/>
        <v>65000</v>
      </c>
    </row>
    <row r="203" spans="1:8" x14ac:dyDescent="0.25">
      <c r="A203" s="245"/>
      <c r="B203" s="7"/>
      <c r="C203" s="7"/>
      <c r="D203" s="7"/>
      <c r="E203" s="12" t="s">
        <v>129</v>
      </c>
      <c r="F203" s="12"/>
      <c r="G203" s="151">
        <v>65000</v>
      </c>
      <c r="H203" s="16">
        <v>65000</v>
      </c>
    </row>
    <row r="204" spans="1:8" x14ac:dyDescent="0.25">
      <c r="A204" s="246"/>
      <c r="B204" s="7" t="s">
        <v>33</v>
      </c>
      <c r="C204" s="7"/>
      <c r="D204" s="7" t="s">
        <v>34</v>
      </c>
      <c r="E204" s="7"/>
      <c r="F204" s="12"/>
      <c r="G204" s="353">
        <f>G205+G207+G208</f>
        <v>400000</v>
      </c>
      <c r="H204" s="20">
        <f>H205+H207+H208</f>
        <v>500000</v>
      </c>
    </row>
    <row r="205" spans="1:8" x14ac:dyDescent="0.25">
      <c r="A205" s="246"/>
      <c r="B205" s="12"/>
      <c r="C205" s="12" t="s">
        <v>35</v>
      </c>
      <c r="D205" s="12" t="s">
        <v>36</v>
      </c>
      <c r="E205" s="12"/>
      <c r="F205" s="12"/>
      <c r="G205" s="151">
        <f>SUM(G206:G206)</f>
        <v>150000</v>
      </c>
      <c r="H205" s="16">
        <f>SUM(H206:H206)</f>
        <v>150000</v>
      </c>
    </row>
    <row r="206" spans="1:8" x14ac:dyDescent="0.25">
      <c r="A206" s="246"/>
      <c r="B206" s="12"/>
      <c r="C206" s="12"/>
      <c r="D206" s="12"/>
      <c r="E206" s="12" t="s">
        <v>37</v>
      </c>
      <c r="F206" s="12"/>
      <c r="G206" s="151">
        <v>150000</v>
      </c>
      <c r="H206" s="16">
        <v>150000</v>
      </c>
    </row>
    <row r="207" spans="1:8" x14ac:dyDescent="0.25">
      <c r="A207" s="246"/>
      <c r="B207" s="12"/>
      <c r="C207" s="12" t="s">
        <v>40</v>
      </c>
      <c r="D207" s="12" t="s">
        <v>41</v>
      </c>
      <c r="E207" s="12"/>
      <c r="F207" s="12"/>
      <c r="G207" s="151">
        <v>150000</v>
      </c>
      <c r="H207" s="16">
        <v>250000</v>
      </c>
    </row>
    <row r="208" spans="1:8" x14ac:dyDescent="0.25">
      <c r="A208" s="246"/>
      <c r="B208" s="12"/>
      <c r="C208" s="12" t="s">
        <v>42</v>
      </c>
      <c r="D208" s="12" t="s">
        <v>43</v>
      </c>
      <c r="E208" s="12"/>
      <c r="F208" s="12"/>
      <c r="G208" s="151">
        <f>G209</f>
        <v>100000</v>
      </c>
      <c r="H208" s="16">
        <f>H209</f>
        <v>100000</v>
      </c>
    </row>
    <row r="209" spans="1:8" x14ac:dyDescent="0.25">
      <c r="A209" s="246"/>
      <c r="B209" s="12"/>
      <c r="C209" s="12"/>
      <c r="D209" s="12"/>
      <c r="E209" s="12" t="s">
        <v>44</v>
      </c>
      <c r="F209" s="12"/>
      <c r="G209" s="151">
        <v>100000</v>
      </c>
      <c r="H209" s="16">
        <v>100000</v>
      </c>
    </row>
    <row r="210" spans="1:8" x14ac:dyDescent="0.25">
      <c r="A210" s="246"/>
      <c r="B210" s="7" t="s">
        <v>46</v>
      </c>
      <c r="C210" s="7"/>
      <c r="D210" s="7" t="s">
        <v>47</v>
      </c>
      <c r="E210" s="7"/>
      <c r="F210" s="12"/>
      <c r="G210" s="353">
        <f>G211</f>
        <v>108000</v>
      </c>
      <c r="H210" s="20">
        <f>H211</f>
        <v>108000</v>
      </c>
    </row>
    <row r="211" spans="1:8" x14ac:dyDescent="0.25">
      <c r="A211" s="246"/>
      <c r="B211" s="12"/>
      <c r="C211" s="12" t="s">
        <v>48</v>
      </c>
      <c r="D211" s="12" t="s">
        <v>49</v>
      </c>
      <c r="E211" s="12"/>
      <c r="F211" s="12"/>
      <c r="G211" s="151">
        <v>108000</v>
      </c>
      <c r="H211" s="16">
        <v>108000</v>
      </c>
    </row>
    <row r="212" spans="1:8" s="60" customFormat="1" x14ac:dyDescent="0.25">
      <c r="A212" s="245" t="s">
        <v>75</v>
      </c>
      <c r="B212" s="7"/>
      <c r="C212" s="7" t="s">
        <v>76</v>
      </c>
      <c r="D212" s="7"/>
      <c r="E212" s="7"/>
      <c r="F212" s="7"/>
      <c r="G212" s="353">
        <f t="shared" ref="G212" si="9">G213+G214</f>
        <v>5000000</v>
      </c>
      <c r="H212" s="20">
        <f t="shared" ref="H212" si="10">H213+H214</f>
        <v>6056370</v>
      </c>
    </row>
    <row r="213" spans="1:8" s="60" customFormat="1" x14ac:dyDescent="0.25">
      <c r="A213" s="246"/>
      <c r="B213" s="12" t="s">
        <v>103</v>
      </c>
      <c r="C213" s="12"/>
      <c r="D213" s="12" t="s">
        <v>170</v>
      </c>
      <c r="E213" s="12"/>
      <c r="F213" s="12"/>
      <c r="G213" s="151">
        <v>3937000</v>
      </c>
      <c r="H213" s="16">
        <v>4993370</v>
      </c>
    </row>
    <row r="214" spans="1:8" s="60" customFormat="1" x14ac:dyDescent="0.25">
      <c r="A214" s="246"/>
      <c r="B214" s="12"/>
      <c r="C214" s="12"/>
      <c r="D214" s="12" t="s">
        <v>82</v>
      </c>
      <c r="E214" s="12"/>
      <c r="F214" s="12"/>
      <c r="G214" s="151">
        <v>1063000</v>
      </c>
      <c r="H214" s="16">
        <v>1063000</v>
      </c>
    </row>
    <row r="215" spans="1:8" x14ac:dyDescent="0.25">
      <c r="A215" s="212" t="s">
        <v>130</v>
      </c>
      <c r="B215" s="21"/>
      <c r="C215" s="21"/>
      <c r="D215" s="21"/>
      <c r="E215" s="21"/>
      <c r="F215" s="22"/>
      <c r="G215" s="358">
        <f>G216</f>
        <v>25000</v>
      </c>
      <c r="H215" s="35">
        <f>H216</f>
        <v>85000</v>
      </c>
    </row>
    <row r="216" spans="1:8" x14ac:dyDescent="0.25">
      <c r="A216" s="245" t="s">
        <v>14</v>
      </c>
      <c r="B216" s="7"/>
      <c r="C216" s="7" t="s">
        <v>15</v>
      </c>
      <c r="D216" s="7"/>
      <c r="E216" s="7"/>
      <c r="F216" s="36"/>
      <c r="G216" s="353">
        <f>G217+G223</f>
        <v>25000</v>
      </c>
      <c r="H216" s="20">
        <f>H217+H223</f>
        <v>85000</v>
      </c>
    </row>
    <row r="217" spans="1:8" x14ac:dyDescent="0.25">
      <c r="A217" s="246"/>
      <c r="B217" s="7" t="s">
        <v>33</v>
      </c>
      <c r="C217" s="7"/>
      <c r="D217" s="7" t="s">
        <v>34</v>
      </c>
      <c r="E217" s="7"/>
      <c r="F217" s="12"/>
      <c r="G217" s="353">
        <f>G218+G221</f>
        <v>20000</v>
      </c>
      <c r="H217" s="353">
        <f>H218+H221</f>
        <v>80000</v>
      </c>
    </row>
    <row r="218" spans="1:8" x14ac:dyDescent="0.25">
      <c r="A218" s="246"/>
      <c r="B218" s="12"/>
      <c r="C218" s="12" t="s">
        <v>35</v>
      </c>
      <c r="D218" s="12" t="s">
        <v>36</v>
      </c>
      <c r="E218" s="12"/>
      <c r="F218" s="12"/>
      <c r="G218" s="151">
        <f>G219+G220</f>
        <v>20000</v>
      </c>
      <c r="H218" s="16">
        <f>H219+H220</f>
        <v>20000</v>
      </c>
    </row>
    <row r="219" spans="1:8" x14ac:dyDescent="0.25">
      <c r="A219" s="246"/>
      <c r="B219" s="12"/>
      <c r="C219" s="12"/>
      <c r="D219" s="12"/>
      <c r="E219" s="12" t="s">
        <v>37</v>
      </c>
      <c r="F219" s="12"/>
      <c r="G219" s="151">
        <v>10000</v>
      </c>
      <c r="H219" s="16">
        <v>10000</v>
      </c>
    </row>
    <row r="220" spans="1:8" x14ac:dyDescent="0.25">
      <c r="A220" s="246"/>
      <c r="B220" s="12"/>
      <c r="C220" s="12"/>
      <c r="D220" s="12"/>
      <c r="E220" s="12" t="s">
        <v>39</v>
      </c>
      <c r="F220" s="12"/>
      <c r="G220" s="151">
        <v>10000</v>
      </c>
      <c r="H220" s="16">
        <v>10000</v>
      </c>
    </row>
    <row r="221" spans="1:8" s="95" customFormat="1" x14ac:dyDescent="0.25">
      <c r="A221" s="246"/>
      <c r="B221" s="12"/>
      <c r="C221" s="12" t="s">
        <v>42</v>
      </c>
      <c r="D221" s="12" t="s">
        <v>43</v>
      </c>
      <c r="E221" s="12"/>
      <c r="F221" s="12"/>
      <c r="G221" s="151">
        <f>G222</f>
        <v>0</v>
      </c>
      <c r="H221" s="151">
        <f>H222</f>
        <v>60000</v>
      </c>
    </row>
    <row r="222" spans="1:8" s="95" customFormat="1" x14ac:dyDescent="0.25">
      <c r="A222" s="246"/>
      <c r="B222" s="12"/>
      <c r="C222" s="12"/>
      <c r="D222" s="12"/>
      <c r="E222" s="12" t="s">
        <v>44</v>
      </c>
      <c r="F222" s="12"/>
      <c r="G222" s="151">
        <v>0</v>
      </c>
      <c r="H222" s="16">
        <v>60000</v>
      </c>
    </row>
    <row r="223" spans="1:8" x14ac:dyDescent="0.25">
      <c r="A223" s="246"/>
      <c r="B223" s="7" t="s">
        <v>46</v>
      </c>
      <c r="C223" s="7"/>
      <c r="D223" s="7" t="s">
        <v>47</v>
      </c>
      <c r="E223" s="7"/>
      <c r="F223" s="12"/>
      <c r="G223" s="353">
        <f>SUM(G224)</f>
        <v>5000</v>
      </c>
      <c r="H223" s="20">
        <f>SUM(H224)</f>
        <v>5000</v>
      </c>
    </row>
    <row r="224" spans="1:8" x14ac:dyDescent="0.25">
      <c r="A224" s="246"/>
      <c r="B224" s="12"/>
      <c r="C224" s="12" t="s">
        <v>48</v>
      </c>
      <c r="D224" s="12" t="s">
        <v>49</v>
      </c>
      <c r="E224" s="12"/>
      <c r="F224" s="12"/>
      <c r="G224" s="151">
        <v>5000</v>
      </c>
      <c r="H224" s="16">
        <v>5000</v>
      </c>
    </row>
    <row r="225" spans="1:8" x14ac:dyDescent="0.25">
      <c r="A225" s="212" t="s">
        <v>131</v>
      </c>
      <c r="B225" s="21"/>
      <c r="C225" s="21"/>
      <c r="D225" s="21"/>
      <c r="E225" s="21"/>
      <c r="F225" s="22">
        <v>1</v>
      </c>
      <c r="G225" s="358">
        <f>G226+G231+G233+G256</f>
        <v>8770500</v>
      </c>
      <c r="H225" s="35">
        <f>H226+H231+H233+H256</f>
        <v>8832718</v>
      </c>
    </row>
    <row r="226" spans="1:8" x14ac:dyDescent="0.25">
      <c r="A226" s="245" t="s">
        <v>5</v>
      </c>
      <c r="B226" s="7"/>
      <c r="C226" s="7" t="s">
        <v>6</v>
      </c>
      <c r="D226" s="7"/>
      <c r="E226" s="7"/>
      <c r="F226" s="31"/>
      <c r="G226" s="37">
        <f>+G227</f>
        <v>2640000</v>
      </c>
      <c r="H226" s="37">
        <f>+H227</f>
        <v>2640000</v>
      </c>
    </row>
    <row r="227" spans="1:8" x14ac:dyDescent="0.25">
      <c r="A227" s="245"/>
      <c r="B227" s="7" t="s">
        <v>93</v>
      </c>
      <c r="C227" s="7"/>
      <c r="D227" s="7" t="s">
        <v>94</v>
      </c>
      <c r="E227" s="38"/>
      <c r="F227" s="39"/>
      <c r="G227" s="353">
        <f>G228</f>
        <v>2640000</v>
      </c>
      <c r="H227" s="20">
        <f>H228+H229</f>
        <v>2640000</v>
      </c>
    </row>
    <row r="228" spans="1:8" x14ac:dyDescent="0.25">
      <c r="A228" s="245"/>
      <c r="B228" s="7"/>
      <c r="C228" s="12" t="s">
        <v>95</v>
      </c>
      <c r="D228" s="12" t="s">
        <v>96</v>
      </c>
      <c r="E228" s="12"/>
      <c r="F228" s="39"/>
      <c r="G228" s="151">
        <v>2640000</v>
      </c>
      <c r="H228" s="16">
        <v>2534700</v>
      </c>
    </row>
    <row r="229" spans="1:8" s="60" customFormat="1" x14ac:dyDescent="0.25">
      <c r="A229" s="245"/>
      <c r="B229" s="7"/>
      <c r="C229" s="12" t="s">
        <v>97</v>
      </c>
      <c r="D229" s="12" t="s">
        <v>113</v>
      </c>
      <c r="E229" s="11"/>
      <c r="F229" s="39"/>
      <c r="G229" s="354">
        <v>220000</v>
      </c>
      <c r="H229" s="24">
        <v>105300</v>
      </c>
    </row>
    <row r="230" spans="1:8" s="1" customFormat="1" x14ac:dyDescent="0.25">
      <c r="A230" s="245"/>
      <c r="B230" s="7"/>
      <c r="C230" s="12"/>
      <c r="D230" s="12" t="s">
        <v>117</v>
      </c>
      <c r="E230" s="11"/>
      <c r="F230" s="39"/>
      <c r="G230" s="354">
        <v>102000</v>
      </c>
      <c r="H230" s="24">
        <v>0</v>
      </c>
    </row>
    <row r="231" spans="1:8" x14ac:dyDescent="0.25">
      <c r="A231" s="245" t="s">
        <v>11</v>
      </c>
      <c r="B231" s="7"/>
      <c r="C231" s="7" t="s">
        <v>12</v>
      </c>
      <c r="D231" s="14"/>
      <c r="E231" s="14"/>
      <c r="F231" s="40"/>
      <c r="G231" s="353">
        <f>SUM(G232:G232)</f>
        <v>500500</v>
      </c>
      <c r="H231" s="20">
        <f>SUM(H232:H232)</f>
        <v>485000</v>
      </c>
    </row>
    <row r="232" spans="1:8" x14ac:dyDescent="0.25">
      <c r="A232" s="246"/>
      <c r="B232" s="12"/>
      <c r="C232" s="12"/>
      <c r="D232" s="12" t="s">
        <v>13</v>
      </c>
      <c r="E232" s="12"/>
      <c r="F232" s="12"/>
      <c r="G232" s="151">
        <v>500500</v>
      </c>
      <c r="H232" s="16">
        <v>485000</v>
      </c>
    </row>
    <row r="233" spans="1:8" x14ac:dyDescent="0.25">
      <c r="A233" s="245" t="s">
        <v>14</v>
      </c>
      <c r="B233" s="7"/>
      <c r="C233" s="7" t="s">
        <v>15</v>
      </c>
      <c r="D233" s="7"/>
      <c r="E233" s="7"/>
      <c r="F233" s="12"/>
      <c r="G233" s="353">
        <f>G234+G239+G242+G252</f>
        <v>5230000</v>
      </c>
      <c r="H233" s="20">
        <f>H234+H239+H242+H252+H251</f>
        <v>5307718</v>
      </c>
    </row>
    <row r="234" spans="1:8" x14ac:dyDescent="0.25">
      <c r="A234" s="246"/>
      <c r="B234" s="7" t="s">
        <v>16</v>
      </c>
      <c r="C234" s="7"/>
      <c r="D234" s="7" t="s">
        <v>17</v>
      </c>
      <c r="E234" s="6"/>
      <c r="F234" s="12"/>
      <c r="G234" s="353">
        <f>G235+G236</f>
        <v>750000</v>
      </c>
      <c r="H234" s="20">
        <f>H235+H236</f>
        <v>802348</v>
      </c>
    </row>
    <row r="235" spans="1:8" x14ac:dyDescent="0.25">
      <c r="A235" s="246"/>
      <c r="B235" s="12"/>
      <c r="C235" s="12" t="s">
        <v>18</v>
      </c>
      <c r="D235" s="12" t="s">
        <v>19</v>
      </c>
      <c r="E235" s="10"/>
      <c r="F235" s="12"/>
      <c r="G235" s="151">
        <v>100000</v>
      </c>
      <c r="H235" s="16">
        <v>152348</v>
      </c>
    </row>
    <row r="236" spans="1:8" x14ac:dyDescent="0.25">
      <c r="A236" s="246"/>
      <c r="B236" s="12"/>
      <c r="C236" s="12" t="s">
        <v>21</v>
      </c>
      <c r="D236" s="12" t="s">
        <v>22</v>
      </c>
      <c r="E236" s="12"/>
      <c r="F236" s="12"/>
      <c r="G236" s="151">
        <f>G237+G238</f>
        <v>650000</v>
      </c>
      <c r="H236" s="16">
        <f>H237+H238</f>
        <v>650000</v>
      </c>
    </row>
    <row r="237" spans="1:8" x14ac:dyDescent="0.25">
      <c r="A237" s="245"/>
      <c r="B237" s="7"/>
      <c r="C237" s="7"/>
      <c r="D237" s="7"/>
      <c r="E237" s="12" t="s">
        <v>23</v>
      </c>
      <c r="F237" s="12"/>
      <c r="G237" s="151">
        <v>50000</v>
      </c>
      <c r="H237" s="16">
        <v>50000</v>
      </c>
    </row>
    <row r="238" spans="1:8" x14ac:dyDescent="0.25">
      <c r="A238" s="245"/>
      <c r="B238" s="7"/>
      <c r="C238" s="7"/>
      <c r="D238" s="7"/>
      <c r="E238" s="12" t="s">
        <v>132</v>
      </c>
      <c r="F238" s="12"/>
      <c r="G238" s="151">
        <v>600000</v>
      </c>
      <c r="H238" s="16">
        <v>600000</v>
      </c>
    </row>
    <row r="239" spans="1:8" x14ac:dyDescent="0.25">
      <c r="A239" s="246"/>
      <c r="B239" s="7" t="s">
        <v>26</v>
      </c>
      <c r="C239" s="7"/>
      <c r="D239" s="7" t="s">
        <v>27</v>
      </c>
      <c r="E239" s="7"/>
      <c r="F239" s="12"/>
      <c r="G239" s="353">
        <f>G240</f>
        <v>100000</v>
      </c>
      <c r="H239" s="20">
        <f>H240</f>
        <v>100000</v>
      </c>
    </row>
    <row r="240" spans="1:8" x14ac:dyDescent="0.25">
      <c r="A240" s="246"/>
      <c r="B240" s="12"/>
      <c r="C240" s="12" t="s">
        <v>30</v>
      </c>
      <c r="D240" s="12" t="s">
        <v>31</v>
      </c>
      <c r="E240" s="12"/>
      <c r="F240" s="12"/>
      <c r="G240" s="151">
        <f>SUM(G241)</f>
        <v>100000</v>
      </c>
      <c r="H240" s="16">
        <f>SUM(H241)</f>
        <v>100000</v>
      </c>
    </row>
    <row r="241" spans="1:8" x14ac:dyDescent="0.25">
      <c r="A241" s="246"/>
      <c r="B241" s="12"/>
      <c r="C241" s="12"/>
      <c r="D241" s="12"/>
      <c r="E241" s="12" t="s">
        <v>32</v>
      </c>
      <c r="F241" s="12"/>
      <c r="G241" s="151">
        <v>100000</v>
      </c>
      <c r="H241" s="16">
        <v>100000</v>
      </c>
    </row>
    <row r="242" spans="1:8" x14ac:dyDescent="0.25">
      <c r="A242" s="246"/>
      <c r="B242" s="7" t="s">
        <v>33</v>
      </c>
      <c r="C242" s="7"/>
      <c r="D242" s="7" t="s">
        <v>34</v>
      </c>
      <c r="E242" s="7"/>
      <c r="F242" s="12"/>
      <c r="G242" s="353">
        <f>G243+G247+G248</f>
        <v>3550000</v>
      </c>
      <c r="H242" s="20">
        <f>H243+H247+H248</f>
        <v>3550000</v>
      </c>
    </row>
    <row r="243" spans="1:8" x14ac:dyDescent="0.25">
      <c r="A243" s="246"/>
      <c r="B243" s="12"/>
      <c r="C243" s="12" t="s">
        <v>35</v>
      </c>
      <c r="D243" s="12" t="s">
        <v>36</v>
      </c>
      <c r="E243" s="12"/>
      <c r="F243" s="12"/>
      <c r="G243" s="151">
        <f>G244+G245+G246</f>
        <v>1600000</v>
      </c>
      <c r="H243" s="16">
        <f>H244+H245+H246</f>
        <v>1600000</v>
      </c>
    </row>
    <row r="244" spans="1:8" x14ac:dyDescent="0.25">
      <c r="A244" s="246"/>
      <c r="B244" s="12"/>
      <c r="C244" s="12"/>
      <c r="D244" s="12"/>
      <c r="E244" s="12" t="s">
        <v>37</v>
      </c>
      <c r="F244" s="12"/>
      <c r="G244" s="151">
        <v>200000</v>
      </c>
      <c r="H244" s="16">
        <v>200000</v>
      </c>
    </row>
    <row r="245" spans="1:8" x14ac:dyDescent="0.25">
      <c r="A245" s="246"/>
      <c r="B245" s="12"/>
      <c r="C245" s="12"/>
      <c r="D245" s="12"/>
      <c r="E245" s="12" t="s">
        <v>38</v>
      </c>
      <c r="F245" s="12"/>
      <c r="G245" s="151">
        <v>1300000</v>
      </c>
      <c r="H245" s="16">
        <v>1300000</v>
      </c>
    </row>
    <row r="246" spans="1:8" x14ac:dyDescent="0.25">
      <c r="A246" s="246"/>
      <c r="B246" s="12"/>
      <c r="C246" s="12"/>
      <c r="D246" s="12"/>
      <c r="E246" s="12" t="s">
        <v>39</v>
      </c>
      <c r="F246" s="12"/>
      <c r="G246" s="151">
        <v>100000</v>
      </c>
      <c r="H246" s="16">
        <v>100000</v>
      </c>
    </row>
    <row r="247" spans="1:8" x14ac:dyDescent="0.25">
      <c r="A247" s="246"/>
      <c r="B247" s="12"/>
      <c r="C247" s="12" t="s">
        <v>40</v>
      </c>
      <c r="D247" s="12" t="s">
        <v>41</v>
      </c>
      <c r="E247" s="12"/>
      <c r="F247" s="12"/>
      <c r="G247" s="151">
        <v>300000</v>
      </c>
      <c r="H247" s="16">
        <v>300000</v>
      </c>
    </row>
    <row r="248" spans="1:8" x14ac:dyDescent="0.25">
      <c r="A248" s="246"/>
      <c r="B248" s="12"/>
      <c r="C248" s="12" t="s">
        <v>42</v>
      </c>
      <c r="D248" s="12" t="s">
        <v>43</v>
      </c>
      <c r="E248" s="12"/>
      <c r="F248" s="12"/>
      <c r="G248" s="151">
        <f>G249+G250</f>
        <v>1650000</v>
      </c>
      <c r="H248" s="16">
        <f>H249+H250</f>
        <v>1650000</v>
      </c>
    </row>
    <row r="249" spans="1:8" x14ac:dyDescent="0.25">
      <c r="A249" s="246"/>
      <c r="B249" s="12"/>
      <c r="C249" s="12"/>
      <c r="D249" s="12"/>
      <c r="E249" s="12" t="s">
        <v>44</v>
      </c>
      <c r="F249" s="12"/>
      <c r="G249" s="151">
        <v>150000</v>
      </c>
      <c r="H249" s="16">
        <v>150000</v>
      </c>
    </row>
    <row r="250" spans="1:8" x14ac:dyDescent="0.25">
      <c r="A250" s="246"/>
      <c r="B250" s="12"/>
      <c r="C250" s="12"/>
      <c r="D250" s="12"/>
      <c r="E250" s="12" t="s">
        <v>133</v>
      </c>
      <c r="F250" s="12"/>
      <c r="G250" s="151">
        <v>1500000</v>
      </c>
      <c r="H250" s="16">
        <v>1500000</v>
      </c>
    </row>
    <row r="251" spans="1:8" s="95" customFormat="1" x14ac:dyDescent="0.25">
      <c r="A251" s="246"/>
      <c r="B251" s="12"/>
      <c r="C251" s="12"/>
      <c r="D251" s="12" t="s">
        <v>126</v>
      </c>
      <c r="E251" s="12"/>
      <c r="F251" s="12"/>
      <c r="G251" s="151">
        <v>0</v>
      </c>
      <c r="H251" s="16">
        <v>25370</v>
      </c>
    </row>
    <row r="252" spans="1:8" x14ac:dyDescent="0.25">
      <c r="A252" s="246"/>
      <c r="B252" s="7" t="s">
        <v>46</v>
      </c>
      <c r="C252" s="7"/>
      <c r="D252" s="7" t="s">
        <v>47</v>
      </c>
      <c r="E252" s="7"/>
      <c r="F252" s="12"/>
      <c r="G252" s="353">
        <f>G253+G254</f>
        <v>830000</v>
      </c>
      <c r="H252" s="20">
        <f>H253+H254</f>
        <v>830000</v>
      </c>
    </row>
    <row r="253" spans="1:8" x14ac:dyDescent="0.25">
      <c r="A253" s="246"/>
      <c r="B253" s="12"/>
      <c r="C253" s="12" t="s">
        <v>48</v>
      </c>
      <c r="D253" s="12" t="s">
        <v>49</v>
      </c>
      <c r="E253" s="12"/>
      <c r="F253" s="12"/>
      <c r="G253" s="151">
        <v>800000</v>
      </c>
      <c r="H253" s="16">
        <v>800000</v>
      </c>
    </row>
    <row r="254" spans="1:8" x14ac:dyDescent="0.25">
      <c r="A254" s="246"/>
      <c r="B254" s="12"/>
      <c r="C254" s="12" t="s">
        <v>50</v>
      </c>
      <c r="D254" s="12" t="s">
        <v>134</v>
      </c>
      <c r="E254" s="12"/>
      <c r="F254" s="12"/>
      <c r="G254" s="151">
        <f>G255</f>
        <v>30000</v>
      </c>
      <c r="H254" s="16">
        <f>H255</f>
        <v>30000</v>
      </c>
    </row>
    <row r="255" spans="1:8" x14ac:dyDescent="0.25">
      <c r="A255" s="246"/>
      <c r="B255" s="12"/>
      <c r="C255" s="12"/>
      <c r="D255" s="12" t="s">
        <v>135</v>
      </c>
      <c r="E255" s="12"/>
      <c r="F255" s="12"/>
      <c r="G255" s="151">
        <v>30000</v>
      </c>
      <c r="H255" s="16">
        <v>30000</v>
      </c>
    </row>
    <row r="256" spans="1:8" s="1" customFormat="1" x14ac:dyDescent="0.25">
      <c r="A256" s="245" t="s">
        <v>136</v>
      </c>
      <c r="B256" s="7"/>
      <c r="C256" s="7" t="s">
        <v>137</v>
      </c>
      <c r="D256" s="7"/>
      <c r="E256" s="7"/>
      <c r="F256" s="7"/>
      <c r="G256" s="353">
        <v>400000</v>
      </c>
      <c r="H256" s="20">
        <v>400000</v>
      </c>
    </row>
    <row r="257" spans="1:8" s="1" customFormat="1" x14ac:dyDescent="0.25">
      <c r="A257" s="246"/>
      <c r="B257" s="12"/>
      <c r="C257" s="12"/>
      <c r="D257" s="12" t="s">
        <v>169</v>
      </c>
      <c r="E257" s="12"/>
      <c r="F257" s="12"/>
      <c r="G257" s="151">
        <v>400000</v>
      </c>
      <c r="H257" s="16">
        <v>400000</v>
      </c>
    </row>
    <row r="258" spans="1:8" s="95" customFormat="1" x14ac:dyDescent="0.25">
      <c r="A258" s="212" t="s">
        <v>449</v>
      </c>
      <c r="B258" s="21"/>
      <c r="C258" s="21"/>
      <c r="D258" s="21"/>
      <c r="E258" s="21"/>
      <c r="F258" s="22"/>
      <c r="G258" s="358">
        <f>G264</f>
        <v>0</v>
      </c>
      <c r="H258" s="358">
        <f>H264+H259+H262</f>
        <v>192029</v>
      </c>
    </row>
    <row r="259" spans="1:8" s="95" customFormat="1" x14ac:dyDescent="0.25">
      <c r="A259" s="377" t="s">
        <v>5</v>
      </c>
      <c r="B259" s="389"/>
      <c r="C259" s="389" t="s">
        <v>6</v>
      </c>
      <c r="D259" s="389"/>
      <c r="E259" s="389"/>
      <c r="F259" s="390"/>
      <c r="G259" s="391">
        <f>G260</f>
        <v>0</v>
      </c>
      <c r="H259" s="391">
        <f>H260</f>
        <v>35421</v>
      </c>
    </row>
    <row r="260" spans="1:8" s="95" customFormat="1" x14ac:dyDescent="0.25">
      <c r="A260" s="377"/>
      <c r="B260" s="389" t="s">
        <v>7</v>
      </c>
      <c r="C260" s="389"/>
      <c r="D260" s="389" t="s">
        <v>8</v>
      </c>
      <c r="E260" s="392"/>
      <c r="F260" s="393"/>
      <c r="G260" s="386">
        <f>G261</f>
        <v>0</v>
      </c>
      <c r="H260" s="386">
        <f>H261</f>
        <v>35421</v>
      </c>
    </row>
    <row r="261" spans="1:8" s="95" customFormat="1" x14ac:dyDescent="0.25">
      <c r="A261" s="377"/>
      <c r="B261" s="389"/>
      <c r="C261" s="378" t="s">
        <v>447</v>
      </c>
      <c r="D261" s="378" t="s">
        <v>448</v>
      </c>
      <c r="E261" s="389"/>
      <c r="F261" s="394"/>
      <c r="G261" s="386">
        <v>0</v>
      </c>
      <c r="H261" s="386">
        <v>35421</v>
      </c>
    </row>
    <row r="262" spans="1:8" s="95" customFormat="1" x14ac:dyDescent="0.25">
      <c r="A262" s="245" t="s">
        <v>11</v>
      </c>
      <c r="B262" s="7"/>
      <c r="C262" s="7" t="s">
        <v>12</v>
      </c>
      <c r="D262" s="14"/>
      <c r="E262" s="14"/>
      <c r="F262" s="40"/>
      <c r="G262" s="391">
        <f>G263</f>
        <v>0</v>
      </c>
      <c r="H262" s="391">
        <f>H263</f>
        <v>5579</v>
      </c>
    </row>
    <row r="263" spans="1:8" s="95" customFormat="1" x14ac:dyDescent="0.25">
      <c r="A263" s="246"/>
      <c r="B263" s="12"/>
      <c r="C263" s="12"/>
      <c r="D263" s="12" t="s">
        <v>13</v>
      </c>
      <c r="E263" s="12"/>
      <c r="F263" s="12"/>
      <c r="G263" s="386">
        <v>0</v>
      </c>
      <c r="H263" s="386">
        <v>5579</v>
      </c>
    </row>
    <row r="264" spans="1:8" s="95" customFormat="1" x14ac:dyDescent="0.25">
      <c r="A264" s="245" t="s">
        <v>14</v>
      </c>
      <c r="B264" s="7"/>
      <c r="C264" s="7" t="s">
        <v>15</v>
      </c>
      <c r="D264" s="7"/>
      <c r="E264" s="7"/>
      <c r="F264" s="12"/>
      <c r="G264" s="353">
        <f>G265+G268</f>
        <v>0</v>
      </c>
      <c r="H264" s="353">
        <f>H265+H268</f>
        <v>151029</v>
      </c>
    </row>
    <row r="265" spans="1:8" s="95" customFormat="1" x14ac:dyDescent="0.25">
      <c r="A265" s="246"/>
      <c r="B265" s="7" t="s">
        <v>33</v>
      </c>
      <c r="C265" s="7"/>
      <c r="D265" s="7" t="s">
        <v>34</v>
      </c>
      <c r="E265" s="7"/>
      <c r="F265" s="12"/>
      <c r="G265" s="353">
        <f>G266</f>
        <v>0</v>
      </c>
      <c r="H265" s="353">
        <f>H266</f>
        <v>134100</v>
      </c>
    </row>
    <row r="266" spans="1:8" s="95" customFormat="1" x14ac:dyDescent="0.25">
      <c r="A266" s="246"/>
      <c r="B266" s="12"/>
      <c r="C266" s="12" t="s">
        <v>42</v>
      </c>
      <c r="D266" s="12" t="s">
        <v>43</v>
      </c>
      <c r="E266" s="12"/>
      <c r="F266" s="12"/>
      <c r="G266" s="151">
        <f>G267</f>
        <v>0</v>
      </c>
      <c r="H266" s="151">
        <f>H267</f>
        <v>134100</v>
      </c>
    </row>
    <row r="267" spans="1:8" s="95" customFormat="1" x14ac:dyDescent="0.25">
      <c r="A267" s="246"/>
      <c r="B267" s="12"/>
      <c r="C267" s="12"/>
      <c r="D267" s="12"/>
      <c r="E267" s="12" t="s">
        <v>44</v>
      </c>
      <c r="F267" s="12"/>
      <c r="G267" s="151">
        <v>0</v>
      </c>
      <c r="H267" s="16">
        <v>134100</v>
      </c>
    </row>
    <row r="268" spans="1:8" s="95" customFormat="1" x14ac:dyDescent="0.25">
      <c r="A268" s="246"/>
      <c r="B268" s="7" t="s">
        <v>46</v>
      </c>
      <c r="C268" s="7"/>
      <c r="D268" s="7" t="s">
        <v>47</v>
      </c>
      <c r="E268" s="7"/>
      <c r="F268" s="12"/>
      <c r="G268" s="353">
        <f>G269</f>
        <v>0</v>
      </c>
      <c r="H268" s="353">
        <f>H269</f>
        <v>16929</v>
      </c>
    </row>
    <row r="269" spans="1:8" s="95" customFormat="1" x14ac:dyDescent="0.25">
      <c r="A269" s="246"/>
      <c r="B269" s="12"/>
      <c r="C269" s="12" t="s">
        <v>48</v>
      </c>
      <c r="D269" s="12" t="s">
        <v>49</v>
      </c>
      <c r="E269" s="12"/>
      <c r="F269" s="12"/>
      <c r="G269" s="151">
        <v>0</v>
      </c>
      <c r="H269" s="16">
        <v>16929</v>
      </c>
    </row>
    <row r="270" spans="1:8" x14ac:dyDescent="0.25">
      <c r="A270" s="212" t="s">
        <v>141</v>
      </c>
      <c r="B270" s="21"/>
      <c r="C270" s="21"/>
      <c r="D270" s="21"/>
      <c r="E270" s="21"/>
      <c r="F270" s="22"/>
      <c r="G270" s="358">
        <f>G276</f>
        <v>12160000</v>
      </c>
      <c r="H270" s="35">
        <f>H276+H274+H271+H286</f>
        <v>13007664</v>
      </c>
    </row>
    <row r="271" spans="1:8" s="95" customFormat="1" x14ac:dyDescent="0.25">
      <c r="A271" s="251" t="s">
        <v>5</v>
      </c>
      <c r="B271" s="7"/>
      <c r="C271" s="7" t="s">
        <v>6</v>
      </c>
      <c r="D271" s="7"/>
      <c r="E271" s="12"/>
      <c r="F271" s="76"/>
      <c r="G271" s="391">
        <v>0</v>
      </c>
      <c r="H271" s="111">
        <f>H272</f>
        <v>201250</v>
      </c>
    </row>
    <row r="272" spans="1:8" s="95" customFormat="1" x14ac:dyDescent="0.25">
      <c r="A272" s="251"/>
      <c r="B272" s="77" t="s">
        <v>93</v>
      </c>
      <c r="C272" s="7"/>
      <c r="D272" s="7" t="s">
        <v>94</v>
      </c>
      <c r="E272" s="12"/>
      <c r="F272" s="76"/>
      <c r="G272" s="391">
        <v>0</v>
      </c>
      <c r="H272" s="111">
        <f>H273</f>
        <v>201250</v>
      </c>
    </row>
    <row r="273" spans="1:8" s="95" customFormat="1" x14ac:dyDescent="0.25">
      <c r="A273" s="377"/>
      <c r="B273" s="389"/>
      <c r="C273" s="43" t="s">
        <v>95</v>
      </c>
      <c r="D273" s="12" t="s">
        <v>96</v>
      </c>
      <c r="E273" s="389"/>
      <c r="F273" s="394"/>
      <c r="G273" s="386">
        <v>0</v>
      </c>
      <c r="H273" s="376">
        <v>201250</v>
      </c>
    </row>
    <row r="274" spans="1:8" s="95" customFormat="1" x14ac:dyDescent="0.25">
      <c r="A274" s="253" t="s">
        <v>11</v>
      </c>
      <c r="B274" s="64"/>
      <c r="C274" s="520" t="s">
        <v>173</v>
      </c>
      <c r="D274" s="521"/>
      <c r="E274" s="521"/>
      <c r="F274" s="522"/>
      <c r="G274" s="391">
        <v>0</v>
      </c>
      <c r="H274" s="111">
        <f>H275</f>
        <v>31194</v>
      </c>
    </row>
    <row r="275" spans="1:8" s="95" customFormat="1" x14ac:dyDescent="0.25">
      <c r="A275" s="254"/>
      <c r="B275" s="40"/>
      <c r="C275" s="78" t="s">
        <v>13</v>
      </c>
      <c r="D275" s="12"/>
      <c r="E275" s="12"/>
      <c r="F275" s="16"/>
      <c r="G275" s="386">
        <v>0</v>
      </c>
      <c r="H275" s="376">
        <v>31194</v>
      </c>
    </row>
    <row r="276" spans="1:8" x14ac:dyDescent="0.25">
      <c r="A276" s="245" t="s">
        <v>14</v>
      </c>
      <c r="B276" s="7"/>
      <c r="C276" s="7" t="s">
        <v>15</v>
      </c>
      <c r="D276" s="7"/>
      <c r="E276" s="7"/>
      <c r="F276" s="12"/>
      <c r="G276" s="353">
        <f>G279+G284</f>
        <v>12160000</v>
      </c>
      <c r="H276" s="20">
        <f>H279+H284+H277</f>
        <v>12330000</v>
      </c>
    </row>
    <row r="277" spans="1:8" s="95" customFormat="1" x14ac:dyDescent="0.25">
      <c r="A277" s="245"/>
      <c r="B277" s="7" t="s">
        <v>16</v>
      </c>
      <c r="C277" s="7"/>
      <c r="D277" s="7" t="s">
        <v>17</v>
      </c>
      <c r="E277" s="7"/>
      <c r="F277" s="12"/>
      <c r="G277" s="353">
        <v>0</v>
      </c>
      <c r="H277" s="20">
        <f>H278</f>
        <v>170000</v>
      </c>
    </row>
    <row r="278" spans="1:8" s="95" customFormat="1" x14ac:dyDescent="0.25">
      <c r="A278" s="245"/>
      <c r="B278" s="7"/>
      <c r="C278" s="12" t="s">
        <v>18</v>
      </c>
      <c r="D278" s="12" t="s">
        <v>19</v>
      </c>
      <c r="E278" s="12"/>
      <c r="F278" s="12"/>
      <c r="G278" s="151">
        <v>0</v>
      </c>
      <c r="H278" s="16">
        <v>170000</v>
      </c>
    </row>
    <row r="279" spans="1:8" x14ac:dyDescent="0.25">
      <c r="A279" s="246"/>
      <c r="B279" s="7" t="s">
        <v>33</v>
      </c>
      <c r="C279" s="7"/>
      <c r="D279" s="7" t="s">
        <v>34</v>
      </c>
      <c r="E279" s="7"/>
      <c r="F279" s="12"/>
      <c r="G279" s="353">
        <f>G280+G282+G283</f>
        <v>9600000</v>
      </c>
      <c r="H279" s="20">
        <f>H280+H282+H283</f>
        <v>9600000</v>
      </c>
    </row>
    <row r="280" spans="1:8" x14ac:dyDescent="0.25">
      <c r="A280" s="246"/>
      <c r="B280" s="12"/>
      <c r="C280" s="12" t="s">
        <v>35</v>
      </c>
      <c r="D280" s="12" t="s">
        <v>36</v>
      </c>
      <c r="E280" s="12"/>
      <c r="F280" s="12"/>
      <c r="G280" s="151">
        <f>G281</f>
        <v>1100000</v>
      </c>
      <c r="H280" s="16">
        <f>H281</f>
        <v>1100000</v>
      </c>
    </row>
    <row r="281" spans="1:8" x14ac:dyDescent="0.25">
      <c r="A281" s="246"/>
      <c r="B281" s="12"/>
      <c r="C281" s="12"/>
      <c r="D281" s="12"/>
      <c r="E281" s="12" t="s">
        <v>37</v>
      </c>
      <c r="F281" s="12"/>
      <c r="G281" s="151">
        <v>1100000</v>
      </c>
      <c r="H281" s="16">
        <v>1100000</v>
      </c>
    </row>
    <row r="282" spans="1:8" x14ac:dyDescent="0.25">
      <c r="A282" s="246"/>
      <c r="B282" s="12"/>
      <c r="C282" s="12" t="s">
        <v>142</v>
      </c>
      <c r="D282" s="12" t="s">
        <v>143</v>
      </c>
      <c r="E282" s="12"/>
      <c r="F282" s="12"/>
      <c r="G282" s="359">
        <v>8400000</v>
      </c>
      <c r="H282" s="41">
        <v>8400000</v>
      </c>
    </row>
    <row r="283" spans="1:8" x14ac:dyDescent="0.25">
      <c r="A283" s="246"/>
      <c r="B283" s="12"/>
      <c r="C283" s="12" t="s">
        <v>40</v>
      </c>
      <c r="D283" s="12" t="s">
        <v>41</v>
      </c>
      <c r="E283" s="12"/>
      <c r="F283" s="12"/>
      <c r="G283" s="151">
        <v>100000</v>
      </c>
      <c r="H283" s="16">
        <v>100000</v>
      </c>
    </row>
    <row r="284" spans="1:8" x14ac:dyDescent="0.25">
      <c r="A284" s="246"/>
      <c r="B284" s="7" t="s">
        <v>46</v>
      </c>
      <c r="C284" s="7"/>
      <c r="D284" s="7" t="s">
        <v>47</v>
      </c>
      <c r="E284" s="7"/>
      <c r="F284" s="12"/>
      <c r="G284" s="353">
        <f>SUM(G285:G285)</f>
        <v>2560000</v>
      </c>
      <c r="H284" s="20">
        <f>SUM(H285:H285)</f>
        <v>2560000</v>
      </c>
    </row>
    <row r="285" spans="1:8" x14ac:dyDescent="0.25">
      <c r="A285" s="246"/>
      <c r="B285" s="31"/>
      <c r="C285" s="12" t="s">
        <v>48</v>
      </c>
      <c r="D285" s="12" t="s">
        <v>49</v>
      </c>
      <c r="E285" s="12"/>
      <c r="F285" s="12"/>
      <c r="G285" s="151">
        <v>2560000</v>
      </c>
      <c r="H285" s="16">
        <v>2560000</v>
      </c>
    </row>
    <row r="286" spans="1:8" s="95" customFormat="1" x14ac:dyDescent="0.25">
      <c r="A286" s="429" t="s">
        <v>75</v>
      </c>
      <c r="B286" s="64"/>
      <c r="C286" s="430" t="s">
        <v>76</v>
      </c>
      <c r="D286" s="430"/>
      <c r="E286" s="33"/>
      <c r="F286" s="7"/>
      <c r="G286" s="353">
        <v>0</v>
      </c>
      <c r="H286" s="20">
        <f>H287</f>
        <v>445220</v>
      </c>
    </row>
    <row r="287" spans="1:8" s="95" customFormat="1" x14ac:dyDescent="0.25">
      <c r="A287" s="427"/>
      <c r="B287" s="39" t="s">
        <v>103</v>
      </c>
      <c r="C287" s="428"/>
      <c r="D287" s="428" t="s">
        <v>484</v>
      </c>
      <c r="E287" s="43"/>
      <c r="F287" s="12"/>
      <c r="G287" s="151">
        <v>0</v>
      </c>
      <c r="H287" s="16">
        <v>445220</v>
      </c>
    </row>
    <row r="288" spans="1:8" s="60" customFormat="1" x14ac:dyDescent="0.25">
      <c r="A288" s="516" t="s">
        <v>254</v>
      </c>
      <c r="B288" s="517"/>
      <c r="C288" s="518"/>
      <c r="D288" s="518"/>
      <c r="E288" s="519"/>
      <c r="F288" s="75">
        <v>1</v>
      </c>
      <c r="G288" s="352">
        <f t="shared" ref="G288" si="11">G289+G294+G297+G314</f>
        <v>18634195</v>
      </c>
      <c r="H288" s="74">
        <f>H289+H294+H297+H314+H317</f>
        <v>18532558</v>
      </c>
    </row>
    <row r="289" spans="1:8" s="60" customFormat="1" x14ac:dyDescent="0.25">
      <c r="A289" s="251" t="s">
        <v>5</v>
      </c>
      <c r="B289" s="7"/>
      <c r="C289" s="7" t="s">
        <v>6</v>
      </c>
      <c r="D289" s="7"/>
      <c r="E289" s="12"/>
      <c r="F289" s="76"/>
      <c r="G289" s="353">
        <f t="shared" ref="G289:H289" si="12">G290</f>
        <v>2572000</v>
      </c>
      <c r="H289" s="20">
        <f t="shared" si="12"/>
        <v>2572000</v>
      </c>
    </row>
    <row r="290" spans="1:8" s="60" customFormat="1" x14ac:dyDescent="0.25">
      <c r="A290" s="251"/>
      <c r="B290" s="77" t="s">
        <v>93</v>
      </c>
      <c r="C290" s="7"/>
      <c r="D290" s="7" t="s">
        <v>94</v>
      </c>
      <c r="E290" s="12"/>
      <c r="F290" s="76"/>
      <c r="G290" s="353">
        <f t="shared" ref="G290" si="13">G291+G292+G293</f>
        <v>2572000</v>
      </c>
      <c r="H290" s="20">
        <f t="shared" ref="H290" si="14">H291+H292+H293</f>
        <v>2572000</v>
      </c>
    </row>
    <row r="291" spans="1:8" s="60" customFormat="1" x14ac:dyDescent="0.25">
      <c r="A291" s="252"/>
      <c r="B291" s="32"/>
      <c r="C291" s="43" t="s">
        <v>95</v>
      </c>
      <c r="D291" s="12" t="s">
        <v>96</v>
      </c>
      <c r="E291" s="12"/>
      <c r="F291" s="16"/>
      <c r="G291" s="151">
        <v>2250000</v>
      </c>
      <c r="H291" s="16">
        <v>2250000</v>
      </c>
    </row>
    <row r="292" spans="1:8" s="60" customFormat="1" x14ac:dyDescent="0.25">
      <c r="A292" s="252"/>
      <c r="B292" s="32"/>
      <c r="C292" s="43" t="s">
        <v>97</v>
      </c>
      <c r="D292" s="12" t="s">
        <v>171</v>
      </c>
      <c r="E292" s="12"/>
      <c r="F292" s="16"/>
      <c r="G292" s="151">
        <v>250000</v>
      </c>
      <c r="H292" s="16">
        <v>250000</v>
      </c>
    </row>
    <row r="293" spans="1:8" s="60" customFormat="1" x14ac:dyDescent="0.25">
      <c r="A293" s="252"/>
      <c r="B293" s="32"/>
      <c r="C293" s="43" t="s">
        <v>172</v>
      </c>
      <c r="D293" s="12" t="s">
        <v>115</v>
      </c>
      <c r="E293" s="12"/>
      <c r="F293" s="16"/>
      <c r="G293" s="151">
        <v>72000</v>
      </c>
      <c r="H293" s="16">
        <v>72000</v>
      </c>
    </row>
    <row r="294" spans="1:8" s="60" customFormat="1" ht="15" customHeight="1" x14ac:dyDescent="0.25">
      <c r="A294" s="253" t="s">
        <v>11</v>
      </c>
      <c r="B294" s="64"/>
      <c r="C294" s="520" t="s">
        <v>173</v>
      </c>
      <c r="D294" s="521"/>
      <c r="E294" s="521"/>
      <c r="F294" s="522"/>
      <c r="G294" s="353">
        <f t="shared" ref="G294" si="15">G295+G296</f>
        <v>237195</v>
      </c>
      <c r="H294" s="20">
        <f t="shared" ref="H294" si="16">H295+H296</f>
        <v>237195</v>
      </c>
    </row>
    <row r="295" spans="1:8" s="60" customFormat="1" x14ac:dyDescent="0.25">
      <c r="A295" s="254"/>
      <c r="B295" s="40"/>
      <c r="C295" s="78" t="s">
        <v>13</v>
      </c>
      <c r="D295" s="12"/>
      <c r="E295" s="12"/>
      <c r="F295" s="16"/>
      <c r="G295" s="151">
        <v>226395</v>
      </c>
      <c r="H295" s="16">
        <v>226395</v>
      </c>
    </row>
    <row r="296" spans="1:8" s="60" customFormat="1" x14ac:dyDescent="0.25">
      <c r="A296" s="254"/>
      <c r="B296" s="12"/>
      <c r="C296" s="78" t="s">
        <v>118</v>
      </c>
      <c r="D296" s="12"/>
      <c r="E296" s="12"/>
      <c r="F296" s="16"/>
      <c r="G296" s="151">
        <v>10800</v>
      </c>
      <c r="H296" s="16">
        <v>10800</v>
      </c>
    </row>
    <row r="297" spans="1:8" s="60" customFormat="1" x14ac:dyDescent="0.25">
      <c r="A297" s="251" t="s">
        <v>14</v>
      </c>
      <c r="B297" s="7"/>
      <c r="C297" s="7" t="s">
        <v>15</v>
      </c>
      <c r="D297" s="7"/>
      <c r="E297" s="12"/>
      <c r="F297" s="20"/>
      <c r="G297" s="353">
        <f>G298+G304+G307+G311</f>
        <v>1355000</v>
      </c>
      <c r="H297" s="82">
        <f>H298+H304+H307+H311</f>
        <v>1355000</v>
      </c>
    </row>
    <row r="298" spans="1:8" s="60" customFormat="1" x14ac:dyDescent="0.25">
      <c r="A298" s="255"/>
      <c r="B298" s="7" t="s">
        <v>16</v>
      </c>
      <c r="C298" s="7"/>
      <c r="D298" s="6" t="s">
        <v>17</v>
      </c>
      <c r="E298" s="12"/>
      <c r="F298" s="20"/>
      <c r="G298" s="353">
        <f>G299</f>
        <v>535000</v>
      </c>
      <c r="H298" s="82">
        <f>H299</f>
        <v>535000</v>
      </c>
    </row>
    <row r="299" spans="1:8" s="60" customFormat="1" x14ac:dyDescent="0.25">
      <c r="A299" s="254"/>
      <c r="B299" s="316"/>
      <c r="C299" s="12" t="s">
        <v>21</v>
      </c>
      <c r="D299" s="31" t="s">
        <v>22</v>
      </c>
      <c r="E299" s="12"/>
      <c r="F299" s="16"/>
      <c r="G299" s="151">
        <f>SUM(G300:G303)</f>
        <v>535000</v>
      </c>
      <c r="H299" s="83">
        <f>SUM(H300:H303)</f>
        <v>535000</v>
      </c>
    </row>
    <row r="300" spans="1:8" s="60" customFormat="1" x14ac:dyDescent="0.25">
      <c r="A300" s="251"/>
      <c r="B300" s="7"/>
      <c r="C300" s="38"/>
      <c r="D300" s="32"/>
      <c r="E300" s="79" t="s">
        <v>23</v>
      </c>
      <c r="F300" s="16"/>
      <c r="G300" s="151">
        <v>10000</v>
      </c>
      <c r="H300" s="83">
        <v>10000</v>
      </c>
    </row>
    <row r="301" spans="1:8" s="60" customFormat="1" x14ac:dyDescent="0.25">
      <c r="A301" s="251"/>
      <c r="B301" s="7"/>
      <c r="C301" s="38"/>
      <c r="D301" s="32"/>
      <c r="E301" s="79" t="s">
        <v>132</v>
      </c>
      <c r="F301" s="16"/>
      <c r="G301" s="151">
        <v>25000</v>
      </c>
      <c r="H301" s="83">
        <v>25000</v>
      </c>
    </row>
    <row r="302" spans="1:8" s="60" customFormat="1" x14ac:dyDescent="0.25">
      <c r="A302" s="251"/>
      <c r="B302" s="7"/>
      <c r="C302" s="38"/>
      <c r="D302" s="32"/>
      <c r="E302" s="79" t="s">
        <v>174</v>
      </c>
      <c r="F302" s="16"/>
      <c r="G302" s="151">
        <v>100000</v>
      </c>
      <c r="H302" s="83">
        <v>100000</v>
      </c>
    </row>
    <row r="303" spans="1:8" s="60" customFormat="1" x14ac:dyDescent="0.25">
      <c r="A303" s="251"/>
      <c r="B303" s="7"/>
      <c r="C303" s="38"/>
      <c r="D303" s="32"/>
      <c r="E303" s="79" t="s">
        <v>175</v>
      </c>
      <c r="F303" s="16"/>
      <c r="G303" s="151">
        <v>400000</v>
      </c>
      <c r="H303" s="83">
        <v>400000</v>
      </c>
    </row>
    <row r="304" spans="1:8" s="60" customFormat="1" x14ac:dyDescent="0.25">
      <c r="A304" s="255"/>
      <c r="B304" s="7" t="s">
        <v>26</v>
      </c>
      <c r="C304" s="7"/>
      <c r="D304" s="80" t="s">
        <v>27</v>
      </c>
      <c r="E304" s="12"/>
      <c r="F304" s="20"/>
      <c r="G304" s="353">
        <f>G305</f>
        <v>30000</v>
      </c>
      <c r="H304" s="82">
        <f>H305</f>
        <v>30000</v>
      </c>
    </row>
    <row r="305" spans="1:8" s="60" customFormat="1" x14ac:dyDescent="0.25">
      <c r="A305" s="254"/>
      <c r="B305" s="316"/>
      <c r="C305" s="12" t="s">
        <v>30</v>
      </c>
      <c r="D305" s="12" t="s">
        <v>31</v>
      </c>
      <c r="E305" s="12"/>
      <c r="F305" s="16"/>
      <c r="G305" s="151">
        <f>SUM(G306)</f>
        <v>30000</v>
      </c>
      <c r="H305" s="83">
        <f>SUM(H306)</f>
        <v>30000</v>
      </c>
    </row>
    <row r="306" spans="1:8" s="60" customFormat="1" x14ac:dyDescent="0.25">
      <c r="A306" s="254"/>
      <c r="B306" s="12"/>
      <c r="C306" s="12"/>
      <c r="D306" s="316"/>
      <c r="E306" s="78" t="s">
        <v>32</v>
      </c>
      <c r="F306" s="16"/>
      <c r="G306" s="151">
        <v>30000</v>
      </c>
      <c r="H306" s="83">
        <v>30000</v>
      </c>
    </row>
    <row r="307" spans="1:8" s="60" customFormat="1" x14ac:dyDescent="0.25">
      <c r="A307" s="255"/>
      <c r="B307" s="77" t="s">
        <v>33</v>
      </c>
      <c r="C307" s="316"/>
      <c r="D307" s="7" t="s">
        <v>34</v>
      </c>
      <c r="E307" s="12"/>
      <c r="F307" s="20"/>
      <c r="G307" s="353">
        <f>G308+G309</f>
        <v>140000</v>
      </c>
      <c r="H307" s="82">
        <f>H308+H309</f>
        <v>140000</v>
      </c>
    </row>
    <row r="308" spans="1:8" s="60" customFormat="1" x14ac:dyDescent="0.25">
      <c r="A308" s="256"/>
      <c r="B308" s="32"/>
      <c r="C308" s="43" t="s">
        <v>40</v>
      </c>
      <c r="D308" s="12" t="s">
        <v>41</v>
      </c>
      <c r="E308" s="12"/>
      <c r="F308" s="16"/>
      <c r="G308" s="151">
        <v>100000</v>
      </c>
      <c r="H308" s="83">
        <v>100000</v>
      </c>
    </row>
    <row r="309" spans="1:8" s="60" customFormat="1" x14ac:dyDescent="0.25">
      <c r="A309" s="257"/>
      <c r="B309" s="32"/>
      <c r="C309" s="43" t="s">
        <v>42</v>
      </c>
      <c r="D309" s="12" t="s">
        <v>43</v>
      </c>
      <c r="E309" s="12"/>
      <c r="F309" s="16"/>
      <c r="G309" s="151">
        <f>SUM(G310)</f>
        <v>40000</v>
      </c>
      <c r="H309" s="83">
        <f>SUM(H310)</f>
        <v>40000</v>
      </c>
    </row>
    <row r="310" spans="1:8" s="60" customFormat="1" x14ac:dyDescent="0.25">
      <c r="A310" s="258"/>
      <c r="B310" s="40"/>
      <c r="C310" s="12"/>
      <c r="D310" s="316"/>
      <c r="E310" s="78" t="s">
        <v>44</v>
      </c>
      <c r="F310" s="16"/>
      <c r="G310" s="151">
        <v>40000</v>
      </c>
      <c r="H310" s="83">
        <v>40000</v>
      </c>
    </row>
    <row r="311" spans="1:8" s="60" customFormat="1" x14ac:dyDescent="0.25">
      <c r="A311" s="255"/>
      <c r="B311" s="7" t="s">
        <v>46</v>
      </c>
      <c r="C311" s="316"/>
      <c r="D311" s="7" t="s">
        <v>47</v>
      </c>
      <c r="E311" s="12"/>
      <c r="F311" s="20"/>
      <c r="G311" s="353">
        <f>SUM(G312:G313)</f>
        <v>650000</v>
      </c>
      <c r="H311" s="82">
        <f>SUM(H312:H313)</f>
        <v>650000</v>
      </c>
    </row>
    <row r="312" spans="1:8" s="60" customFormat="1" x14ac:dyDescent="0.25">
      <c r="A312" s="254"/>
      <c r="B312" s="316"/>
      <c r="C312" s="12" t="s">
        <v>48</v>
      </c>
      <c r="D312" s="12" t="s">
        <v>49</v>
      </c>
      <c r="E312" s="12"/>
      <c r="F312" s="16"/>
      <c r="G312" s="151">
        <v>250000</v>
      </c>
      <c r="H312" s="83">
        <v>250000</v>
      </c>
    </row>
    <row r="313" spans="1:8" s="60" customFormat="1" x14ac:dyDescent="0.25">
      <c r="A313" s="254"/>
      <c r="B313" s="316"/>
      <c r="C313" s="31" t="s">
        <v>50</v>
      </c>
      <c r="D313" s="31" t="s">
        <v>176</v>
      </c>
      <c r="E313" s="31"/>
      <c r="F313" s="41"/>
      <c r="G313" s="359">
        <v>400000</v>
      </c>
      <c r="H313" s="84">
        <v>400000</v>
      </c>
    </row>
    <row r="314" spans="1:8" s="60" customFormat="1" x14ac:dyDescent="0.25">
      <c r="A314" s="259" t="s">
        <v>75</v>
      </c>
      <c r="B314" s="64"/>
      <c r="C314" s="32"/>
      <c r="D314" s="64" t="s">
        <v>76</v>
      </c>
      <c r="E314" s="39"/>
      <c r="F314" s="16"/>
      <c r="G314" s="353">
        <f>G315+G316</f>
        <v>14470000</v>
      </c>
      <c r="H314" s="353">
        <f>H315+H316</f>
        <v>14335000</v>
      </c>
    </row>
    <row r="315" spans="1:8" s="60" customFormat="1" x14ac:dyDescent="0.25">
      <c r="A315" s="431"/>
      <c r="B315" s="32"/>
      <c r="C315" s="39" t="s">
        <v>103</v>
      </c>
      <c r="D315" s="39" t="s">
        <v>376</v>
      </c>
      <c r="E315" s="39"/>
      <c r="F315" s="16"/>
      <c r="G315" s="151">
        <v>14470000</v>
      </c>
      <c r="H315" s="16">
        <v>11287401</v>
      </c>
    </row>
    <row r="316" spans="1:8" s="95" customFormat="1" x14ac:dyDescent="0.25">
      <c r="A316" s="39"/>
      <c r="B316" s="32"/>
      <c r="C316" s="387" t="s">
        <v>81</v>
      </c>
      <c r="D316" s="387" t="s">
        <v>82</v>
      </c>
      <c r="E316" s="387"/>
      <c r="F316" s="243"/>
      <c r="G316" s="151">
        <v>0</v>
      </c>
      <c r="H316" s="16">
        <v>3047599</v>
      </c>
    </row>
    <row r="317" spans="1:8" s="95" customFormat="1" x14ac:dyDescent="0.25">
      <c r="A317" s="64" t="s">
        <v>161</v>
      </c>
      <c r="B317" s="433"/>
      <c r="C317" s="64"/>
      <c r="D317" s="434" t="s">
        <v>486</v>
      </c>
      <c r="E317" s="435"/>
      <c r="F317" s="436"/>
      <c r="G317" s="353"/>
      <c r="H317" s="20">
        <f>H318</f>
        <v>33363</v>
      </c>
    </row>
    <row r="318" spans="1:8" s="95" customFormat="1" x14ac:dyDescent="0.25">
      <c r="A318" s="39"/>
      <c r="B318" s="32"/>
      <c r="C318" s="39"/>
      <c r="D318" s="387" t="s">
        <v>487</v>
      </c>
      <c r="E318" s="387"/>
      <c r="F318" s="243"/>
      <c r="G318" s="151"/>
      <c r="H318" s="16">
        <v>33363</v>
      </c>
    </row>
    <row r="319" spans="1:8" x14ac:dyDescent="0.25">
      <c r="A319" s="432" t="s">
        <v>146</v>
      </c>
      <c r="B319" s="34"/>
      <c r="C319" s="34"/>
      <c r="D319" s="21"/>
      <c r="E319" s="21"/>
      <c r="F319" s="44"/>
      <c r="G319" s="358">
        <f t="shared" ref="G319:H321" si="17">G320</f>
        <v>2250000</v>
      </c>
      <c r="H319" s="35">
        <f t="shared" si="17"/>
        <v>2050000</v>
      </c>
    </row>
    <row r="320" spans="1:8" x14ac:dyDescent="0.25">
      <c r="A320" s="245" t="s">
        <v>144</v>
      </c>
      <c r="B320" s="12"/>
      <c r="C320" s="7" t="s">
        <v>145</v>
      </c>
      <c r="D320" s="7"/>
      <c r="E320" s="7"/>
      <c r="F320" s="11"/>
      <c r="G320" s="353">
        <f t="shared" si="17"/>
        <v>2250000</v>
      </c>
      <c r="H320" s="20">
        <f t="shared" si="17"/>
        <v>2050000</v>
      </c>
    </row>
    <row r="321" spans="1:8" x14ac:dyDescent="0.25">
      <c r="A321" s="246"/>
      <c r="B321" s="7" t="s">
        <v>147</v>
      </c>
      <c r="C321" s="7"/>
      <c r="D321" s="7" t="s">
        <v>148</v>
      </c>
      <c r="E321" s="7"/>
      <c r="F321" s="11"/>
      <c r="G321" s="353">
        <f t="shared" si="17"/>
        <v>2250000</v>
      </c>
      <c r="H321" s="20">
        <f t="shared" si="17"/>
        <v>2050000</v>
      </c>
    </row>
    <row r="322" spans="1:8" x14ac:dyDescent="0.25">
      <c r="A322" s="246"/>
      <c r="B322" s="7"/>
      <c r="C322" s="7"/>
      <c r="D322" s="7"/>
      <c r="E322" s="7" t="s">
        <v>149</v>
      </c>
      <c r="F322" s="11"/>
      <c r="G322" s="353">
        <f>SUM(G323:G329)</f>
        <v>2250000</v>
      </c>
      <c r="H322" s="20">
        <f>SUM(H323:H329)</f>
        <v>2050000</v>
      </c>
    </row>
    <row r="323" spans="1:8" x14ac:dyDescent="0.25">
      <c r="A323" s="246"/>
      <c r="B323" s="12"/>
      <c r="C323" s="12"/>
      <c r="D323" s="12"/>
      <c r="E323" s="12" t="s">
        <v>150</v>
      </c>
      <c r="F323" s="11"/>
      <c r="G323" s="16">
        <v>210000</v>
      </c>
      <c r="H323" s="16">
        <v>210000</v>
      </c>
    </row>
    <row r="324" spans="1:8" x14ac:dyDescent="0.25">
      <c r="A324" s="246"/>
      <c r="B324" s="12"/>
      <c r="C324" s="12"/>
      <c r="D324" s="12"/>
      <c r="E324" s="12" t="s">
        <v>151</v>
      </c>
      <c r="F324" s="11"/>
      <c r="G324" s="16">
        <v>240000</v>
      </c>
      <c r="H324" s="16">
        <v>240000</v>
      </c>
    </row>
    <row r="325" spans="1:8" x14ac:dyDescent="0.25">
      <c r="A325" s="246"/>
      <c r="B325" s="12"/>
      <c r="C325" s="12"/>
      <c r="D325" s="12"/>
      <c r="E325" s="12" t="s">
        <v>152</v>
      </c>
      <c r="F325" s="11"/>
      <c r="G325" s="16">
        <v>1100000</v>
      </c>
      <c r="H325" s="16">
        <v>1100000</v>
      </c>
    </row>
    <row r="326" spans="1:8" x14ac:dyDescent="0.25">
      <c r="A326" s="246"/>
      <c r="B326" s="12"/>
      <c r="C326" s="12"/>
      <c r="D326" s="12"/>
      <c r="E326" s="12" t="s">
        <v>153</v>
      </c>
      <c r="F326" s="11"/>
      <c r="G326" s="16">
        <v>200000</v>
      </c>
      <c r="H326" s="16">
        <v>0</v>
      </c>
    </row>
    <row r="327" spans="1:8" x14ac:dyDescent="0.25">
      <c r="A327" s="246"/>
      <c r="B327" s="12"/>
      <c r="C327" s="12"/>
      <c r="D327" s="12"/>
      <c r="E327" s="12" t="s">
        <v>154</v>
      </c>
      <c r="F327" s="11"/>
      <c r="G327" s="16">
        <v>200000</v>
      </c>
      <c r="H327" s="16">
        <v>200000</v>
      </c>
    </row>
    <row r="328" spans="1:8" x14ac:dyDescent="0.25">
      <c r="A328" s="246"/>
      <c r="B328" s="12"/>
      <c r="C328" s="12"/>
      <c r="D328" s="12"/>
      <c r="E328" s="12" t="s">
        <v>155</v>
      </c>
      <c r="F328" s="11"/>
      <c r="G328" s="16">
        <v>200000</v>
      </c>
      <c r="H328" s="16">
        <v>200000</v>
      </c>
    </row>
    <row r="329" spans="1:8" x14ac:dyDescent="0.25">
      <c r="A329" s="246"/>
      <c r="B329" s="12"/>
      <c r="C329" s="12"/>
      <c r="D329" s="12"/>
      <c r="E329" s="12" t="s">
        <v>156</v>
      </c>
      <c r="F329" s="11"/>
      <c r="G329" s="16">
        <v>100000</v>
      </c>
      <c r="H329" s="16">
        <v>100000</v>
      </c>
    </row>
    <row r="330" spans="1:8" x14ac:dyDescent="0.25">
      <c r="A330" s="260" t="s">
        <v>158</v>
      </c>
      <c r="B330" s="45"/>
      <c r="C330" s="45"/>
      <c r="D330" s="45"/>
      <c r="E330" s="45"/>
      <c r="F330" s="398"/>
      <c r="G330" s="400">
        <f>+G338</f>
        <v>1200000</v>
      </c>
      <c r="H330" s="400">
        <f>H331+H338</f>
        <v>2297280</v>
      </c>
    </row>
    <row r="331" spans="1:8" s="95" customFormat="1" x14ac:dyDescent="0.25">
      <c r="A331" s="402" t="s">
        <v>14</v>
      </c>
      <c r="B331" s="46"/>
      <c r="C331" s="46" t="s">
        <v>15</v>
      </c>
      <c r="D331" s="46"/>
      <c r="E331" s="46"/>
      <c r="F331" s="399"/>
      <c r="G331" s="401">
        <v>0</v>
      </c>
      <c r="H331" s="401">
        <f>H332+H334+H336</f>
        <v>1097280</v>
      </c>
    </row>
    <row r="332" spans="1:8" s="95" customFormat="1" x14ac:dyDescent="0.25">
      <c r="A332" s="402"/>
      <c r="B332" s="46" t="s">
        <v>16</v>
      </c>
      <c r="C332" s="403"/>
      <c r="D332" s="46" t="s">
        <v>17</v>
      </c>
      <c r="E332" s="404"/>
      <c r="F332" s="399"/>
      <c r="G332" s="401">
        <v>0</v>
      </c>
      <c r="H332" s="401">
        <f>H333</f>
        <v>704000</v>
      </c>
    </row>
    <row r="333" spans="1:8" s="95" customFormat="1" x14ac:dyDescent="0.25">
      <c r="A333" s="405"/>
      <c r="B333" s="406"/>
      <c r="C333" s="47" t="s">
        <v>21</v>
      </c>
      <c r="D333" s="47" t="s">
        <v>467</v>
      </c>
      <c r="E333" s="47"/>
      <c r="F333" s="399"/>
      <c r="G333" s="408">
        <v>0</v>
      </c>
      <c r="H333" s="408">
        <v>704000</v>
      </c>
    </row>
    <row r="334" spans="1:8" s="95" customFormat="1" x14ac:dyDescent="0.25">
      <c r="A334" s="405"/>
      <c r="B334" s="46" t="s">
        <v>33</v>
      </c>
      <c r="C334" s="403"/>
      <c r="D334" s="46" t="s">
        <v>34</v>
      </c>
      <c r="E334" s="403"/>
      <c r="F334" s="399"/>
      <c r="G334" s="401">
        <v>0</v>
      </c>
      <c r="H334" s="401">
        <f>H335</f>
        <v>160000</v>
      </c>
    </row>
    <row r="335" spans="1:8" s="95" customFormat="1" x14ac:dyDescent="0.25">
      <c r="A335" s="405"/>
      <c r="B335" s="407"/>
      <c r="C335" s="407" t="s">
        <v>42</v>
      </c>
      <c r="D335" s="407" t="s">
        <v>468</v>
      </c>
      <c r="E335" s="407"/>
      <c r="F335" s="399"/>
      <c r="G335" s="408">
        <v>0</v>
      </c>
      <c r="H335" s="408">
        <v>160000</v>
      </c>
    </row>
    <row r="336" spans="1:8" s="95" customFormat="1" x14ac:dyDescent="0.25">
      <c r="A336" s="405"/>
      <c r="B336" s="46" t="s">
        <v>46</v>
      </c>
      <c r="C336" s="403"/>
      <c r="D336" s="46" t="s">
        <v>47</v>
      </c>
      <c r="E336" s="403"/>
      <c r="F336" s="399"/>
      <c r="G336" s="401">
        <v>0</v>
      </c>
      <c r="H336" s="401">
        <f>H337</f>
        <v>233280</v>
      </c>
    </row>
    <row r="337" spans="1:8" s="95" customFormat="1" x14ac:dyDescent="0.25">
      <c r="A337" s="405"/>
      <c r="B337" s="47"/>
      <c r="C337" s="47" t="s">
        <v>48</v>
      </c>
      <c r="D337" s="47" t="s">
        <v>49</v>
      </c>
      <c r="E337" s="47"/>
      <c r="F337" s="399"/>
      <c r="G337" s="408">
        <v>0</v>
      </c>
      <c r="H337" s="408">
        <v>233280</v>
      </c>
    </row>
    <row r="338" spans="1:8" s="60" customFormat="1" x14ac:dyDescent="0.25">
      <c r="A338" s="245" t="s">
        <v>144</v>
      </c>
      <c r="B338" s="12"/>
      <c r="C338" s="7" t="s">
        <v>145</v>
      </c>
      <c r="D338" s="7"/>
      <c r="E338" s="7"/>
      <c r="F338" s="11"/>
      <c r="G338" s="73">
        <f t="shared" ref="G338:H338" si="18">G339</f>
        <v>1200000</v>
      </c>
      <c r="H338" s="73">
        <f t="shared" si="18"/>
        <v>1200000</v>
      </c>
    </row>
    <row r="339" spans="1:8" s="60" customFormat="1" x14ac:dyDescent="0.25">
      <c r="A339" s="261"/>
      <c r="B339" s="7" t="s">
        <v>147</v>
      </c>
      <c r="C339" s="7"/>
      <c r="D339" s="7" t="s">
        <v>148</v>
      </c>
      <c r="E339" s="7"/>
      <c r="F339" s="11"/>
      <c r="G339" s="360">
        <f t="shared" ref="G339:H339" si="19">G340</f>
        <v>1200000</v>
      </c>
      <c r="H339" s="73">
        <f t="shared" si="19"/>
        <v>1200000</v>
      </c>
    </row>
    <row r="340" spans="1:8" s="60" customFormat="1" x14ac:dyDescent="0.25">
      <c r="A340" s="261"/>
      <c r="B340" s="70"/>
      <c r="C340" s="70"/>
      <c r="D340" s="7" t="s">
        <v>149</v>
      </c>
      <c r="E340" s="70"/>
      <c r="F340" s="71"/>
      <c r="G340" s="360">
        <f t="shared" ref="G340:H340" si="20">G341</f>
        <v>1200000</v>
      </c>
      <c r="H340" s="73">
        <f t="shared" si="20"/>
        <v>1200000</v>
      </c>
    </row>
    <row r="341" spans="1:8" s="60" customFormat="1" x14ac:dyDescent="0.25">
      <c r="A341" s="261"/>
      <c r="B341" s="70"/>
      <c r="C341" s="70"/>
      <c r="D341" s="70"/>
      <c r="E341" s="12" t="s">
        <v>157</v>
      </c>
      <c r="F341" s="12"/>
      <c r="G341" s="361">
        <v>1200000</v>
      </c>
      <c r="H341" s="72">
        <v>1200000</v>
      </c>
    </row>
    <row r="342" spans="1:8" x14ac:dyDescent="0.25">
      <c r="A342" s="262"/>
      <c r="B342" s="66"/>
      <c r="C342" s="67" t="s">
        <v>159</v>
      </c>
      <c r="D342" s="67"/>
      <c r="E342" s="67"/>
      <c r="F342" s="68"/>
      <c r="G342" s="362">
        <f>G9+G70+G92+G105+G132+G139+G166+G199+G215+G225+G270+G319+G126+G330+G86+G288</f>
        <v>151441913</v>
      </c>
      <c r="H342" s="69">
        <f>H9+H70+H92+H105+H132+H139+H166+H199+H215+H225+H270+H319+H126+H330+H86+H288+H64+H258</f>
        <v>182318382</v>
      </c>
    </row>
    <row r="343" spans="1:8" x14ac:dyDescent="0.25">
      <c r="A343" s="263"/>
      <c r="B343" s="48"/>
      <c r="C343" s="48"/>
      <c r="D343" s="48"/>
      <c r="E343" s="48"/>
      <c r="F343" s="48"/>
      <c r="G343" s="363"/>
      <c r="H343" s="49"/>
    </row>
    <row r="344" spans="1:8" x14ac:dyDescent="0.25">
      <c r="A344" s="264" t="s">
        <v>5</v>
      </c>
      <c r="B344" s="50"/>
      <c r="C344" s="50" t="s">
        <v>6</v>
      </c>
      <c r="D344" s="50"/>
      <c r="E344" s="50"/>
      <c r="F344" s="51"/>
      <c r="G344" s="364">
        <f>G10+G93+G140+G167+G226+G289</f>
        <v>25966340</v>
      </c>
      <c r="H344" s="52">
        <f>H10+H93+H140+H167+H226+H289+H106+H259+H271</f>
        <v>27022196</v>
      </c>
    </row>
    <row r="345" spans="1:8" x14ac:dyDescent="0.25">
      <c r="A345" s="265" t="s">
        <v>11</v>
      </c>
      <c r="B345" s="313"/>
      <c r="C345" s="313" t="s">
        <v>12</v>
      </c>
      <c r="D345" s="53"/>
      <c r="E345" s="53"/>
      <c r="F345" s="54"/>
      <c r="G345" s="365">
        <f>G13+G97+G145+G174+G231+G294</f>
        <v>4300523</v>
      </c>
      <c r="H345" s="42">
        <f>H13+H97+H145+H174+H231+H294+H109+H262+H274</f>
        <v>4622419</v>
      </c>
    </row>
    <row r="346" spans="1:8" x14ac:dyDescent="0.25">
      <c r="A346" s="265" t="s">
        <v>14</v>
      </c>
      <c r="B346" s="313"/>
      <c r="C346" s="313" t="s">
        <v>15</v>
      </c>
      <c r="D346" s="313"/>
      <c r="E346" s="313"/>
      <c r="F346" s="54"/>
      <c r="G346" s="365">
        <f>G15+G71+G111+G133+G147+G177+G200+G233+G276+G216+G127+G297+G99</f>
        <v>34178700</v>
      </c>
      <c r="H346" s="365">
        <f>H15+H71+H111+H133+H147+H177+H200+H233+H276+H216+H127+H297+H99+H264+H331</f>
        <v>41440956</v>
      </c>
    </row>
    <row r="347" spans="1:8" x14ac:dyDescent="0.25">
      <c r="A347" s="265" t="s">
        <v>144</v>
      </c>
      <c r="B347" s="313"/>
      <c r="C347" s="313" t="s">
        <v>145</v>
      </c>
      <c r="D347" s="313"/>
      <c r="E347" s="313"/>
      <c r="F347" s="54"/>
      <c r="G347" s="365">
        <f>G320+G338</f>
        <v>3450000</v>
      </c>
      <c r="H347" s="42">
        <f>H320+H338</f>
        <v>3250000</v>
      </c>
    </row>
    <row r="348" spans="1:8" x14ac:dyDescent="0.25">
      <c r="A348" s="265" t="s">
        <v>53</v>
      </c>
      <c r="B348" s="313"/>
      <c r="C348" s="313" t="s">
        <v>54</v>
      </c>
      <c r="D348" s="313"/>
      <c r="E348" s="313"/>
      <c r="F348" s="55"/>
      <c r="G348" s="365">
        <f>G41+G86</f>
        <v>53601514</v>
      </c>
      <c r="H348" s="42">
        <f>H41+H86+H65</f>
        <v>63200358</v>
      </c>
    </row>
    <row r="349" spans="1:8" x14ac:dyDescent="0.25">
      <c r="A349" s="265" t="s">
        <v>75</v>
      </c>
      <c r="B349" s="313"/>
      <c r="C349" s="503" t="s">
        <v>76</v>
      </c>
      <c r="D349" s="503"/>
      <c r="E349" s="503"/>
      <c r="F349" s="54"/>
      <c r="G349" s="365">
        <f>G60+G164+G314+G212</f>
        <v>26090160</v>
      </c>
      <c r="H349" s="42">
        <f>H60+H164+H212+H314+H286</f>
        <v>27051526</v>
      </c>
    </row>
    <row r="350" spans="1:8" x14ac:dyDescent="0.25">
      <c r="A350" s="265" t="s">
        <v>136</v>
      </c>
      <c r="B350" s="313"/>
      <c r="C350" s="503" t="s">
        <v>160</v>
      </c>
      <c r="D350" s="503"/>
      <c r="E350" s="503"/>
      <c r="F350" s="54"/>
      <c r="G350" s="365">
        <f>+G121+G256</f>
        <v>2035724</v>
      </c>
      <c r="H350" s="42">
        <f>+H121+H256</f>
        <v>13054993</v>
      </c>
    </row>
    <row r="351" spans="1:8" x14ac:dyDescent="0.25">
      <c r="A351" s="266" t="s">
        <v>161</v>
      </c>
      <c r="B351" s="56"/>
      <c r="C351" s="56" t="s">
        <v>162</v>
      </c>
      <c r="D351" s="56"/>
      <c r="E351" s="56"/>
      <c r="F351" s="57"/>
      <c r="G351" s="365">
        <v>0</v>
      </c>
      <c r="H351" s="42">
        <f>H317</f>
        <v>33363</v>
      </c>
    </row>
    <row r="352" spans="1:8" x14ac:dyDescent="0.25">
      <c r="A352" s="267" t="s">
        <v>83</v>
      </c>
      <c r="B352" s="58"/>
      <c r="C352" s="58" t="s">
        <v>84</v>
      </c>
      <c r="D352" s="58"/>
      <c r="E352" s="58"/>
      <c r="F352" s="59"/>
      <c r="G352" s="365">
        <f>G67</f>
        <v>1818952</v>
      </c>
      <c r="H352" s="42">
        <f>H67</f>
        <v>2642571</v>
      </c>
    </row>
    <row r="353" spans="1:9" ht="15.75" thickBot="1" x14ac:dyDescent="0.3">
      <c r="A353" s="268"/>
      <c r="B353" s="269"/>
      <c r="C353" s="269" t="s">
        <v>159</v>
      </c>
      <c r="D353" s="269"/>
      <c r="E353" s="269"/>
      <c r="F353" s="270"/>
      <c r="G353" s="366">
        <f t="shared" ref="G353" si="21">SUM(G344:G352)</f>
        <v>151441913</v>
      </c>
      <c r="H353" s="271">
        <f t="shared" ref="H353" si="22">SUM(H344:H352)</f>
        <v>182318382</v>
      </c>
      <c r="I353" t="s">
        <v>433</v>
      </c>
    </row>
  </sheetData>
  <mergeCells count="16">
    <mergeCell ref="H7:H8"/>
    <mergeCell ref="A64:F64"/>
    <mergeCell ref="C349:E349"/>
    <mergeCell ref="C350:E350"/>
    <mergeCell ref="G7:G8"/>
    <mergeCell ref="A7:E8"/>
    <mergeCell ref="F7:F8"/>
    <mergeCell ref="A86:F86"/>
    <mergeCell ref="A288:E288"/>
    <mergeCell ref="C294:F294"/>
    <mergeCell ref="C274:F274"/>
    <mergeCell ref="A1:F1"/>
    <mergeCell ref="A2:F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8" scale="95" orientation="portrait" r:id="rId1"/>
  <rowBreaks count="4" manualBreakCount="4">
    <brk id="61" max="16383" man="1"/>
    <brk id="138" max="16383" man="1"/>
    <brk id="198" max="16383" man="1"/>
    <brk id="2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view="pageBreakPreview" zoomScaleNormal="100" zoomScaleSheetLayoutView="100" workbookViewId="0">
      <selection activeCell="B2" sqref="B2:F2"/>
    </sheetView>
  </sheetViews>
  <sheetFormatPr defaultRowHeight="15" x14ac:dyDescent="0.25"/>
  <cols>
    <col min="1" max="1" width="6.85546875" customWidth="1"/>
    <col min="2" max="2" width="39.140625" customWidth="1"/>
    <col min="3" max="3" width="10.7109375" customWidth="1"/>
    <col min="4" max="4" width="10.5703125" customWidth="1"/>
    <col min="5" max="5" width="12.140625" customWidth="1"/>
    <col min="6" max="6" width="10.85546875" customWidth="1"/>
    <col min="7" max="7" width="3.5703125" customWidth="1"/>
  </cols>
  <sheetData>
    <row r="1" spans="1:7" x14ac:dyDescent="0.25">
      <c r="A1" s="298"/>
      <c r="B1" s="533" t="s">
        <v>493</v>
      </c>
      <c r="C1" s="534"/>
      <c r="D1" s="534"/>
      <c r="E1" s="534"/>
      <c r="F1" s="534"/>
    </row>
    <row r="2" spans="1:7" x14ac:dyDescent="0.25">
      <c r="A2" s="299"/>
      <c r="B2" s="533" t="s">
        <v>450</v>
      </c>
      <c r="C2" s="534"/>
      <c r="D2" s="534"/>
      <c r="E2" s="534"/>
      <c r="F2" s="534"/>
    </row>
    <row r="3" spans="1:7" x14ac:dyDescent="0.25">
      <c r="A3" s="460" t="s">
        <v>0</v>
      </c>
      <c r="B3" s="497"/>
      <c r="C3" s="497"/>
      <c r="D3" s="497"/>
      <c r="E3" s="497"/>
      <c r="F3" s="497"/>
      <c r="G3" s="497"/>
    </row>
    <row r="4" spans="1:7" x14ac:dyDescent="0.25">
      <c r="A4" s="460" t="s">
        <v>428</v>
      </c>
      <c r="B4" s="497"/>
      <c r="C4" s="497"/>
      <c r="D4" s="497"/>
      <c r="E4" s="497"/>
      <c r="F4" s="497"/>
      <c r="G4" s="497"/>
    </row>
    <row r="5" spans="1:7" x14ac:dyDescent="0.25">
      <c r="A5" s="460" t="s">
        <v>293</v>
      </c>
      <c r="B5" s="497"/>
      <c r="C5" s="497"/>
      <c r="D5" s="497"/>
      <c r="E5" s="497"/>
      <c r="F5" s="497"/>
      <c r="G5" s="497"/>
    </row>
    <row r="6" spans="1:7" x14ac:dyDescent="0.25">
      <c r="A6" s="299"/>
      <c r="B6" s="194"/>
      <c r="C6" s="532" t="s">
        <v>1</v>
      </c>
      <c r="D6" s="532"/>
      <c r="E6" s="532"/>
      <c r="F6" s="532"/>
    </row>
    <row r="7" spans="1:7" x14ac:dyDescent="0.25">
      <c r="A7" s="525" t="s">
        <v>320</v>
      </c>
      <c r="B7" s="527" t="s">
        <v>258</v>
      </c>
      <c r="C7" s="529" t="s">
        <v>321</v>
      </c>
      <c r="D7" s="529" t="s">
        <v>322</v>
      </c>
      <c r="E7" s="529" t="s">
        <v>348</v>
      </c>
      <c r="F7" s="523" t="s">
        <v>324</v>
      </c>
    </row>
    <row r="8" spans="1:7" x14ac:dyDescent="0.25">
      <c r="A8" s="526"/>
      <c r="B8" s="528"/>
      <c r="C8" s="530"/>
      <c r="D8" s="531"/>
      <c r="E8" s="530"/>
      <c r="F8" s="524"/>
    </row>
    <row r="9" spans="1:7" x14ac:dyDescent="0.25">
      <c r="A9" s="526"/>
      <c r="B9" s="528"/>
      <c r="C9" s="530"/>
      <c r="D9" s="531"/>
      <c r="E9" s="530"/>
      <c r="F9" s="524"/>
    </row>
    <row r="10" spans="1:7" x14ac:dyDescent="0.25">
      <c r="A10" s="526"/>
      <c r="B10" s="528"/>
      <c r="C10" s="530"/>
      <c r="D10" s="531"/>
      <c r="E10" s="530"/>
      <c r="F10" s="524"/>
    </row>
    <row r="11" spans="1:7" x14ac:dyDescent="0.25">
      <c r="A11" s="300">
        <v>2</v>
      </c>
      <c r="B11" s="98">
        <v>3</v>
      </c>
      <c r="C11" s="125">
        <v>4</v>
      </c>
      <c r="D11" s="125">
        <v>5</v>
      </c>
      <c r="E11" s="125">
        <v>6</v>
      </c>
      <c r="F11" s="301">
        <v>7</v>
      </c>
    </row>
    <row r="12" spans="1:7" ht="32.25" customHeight="1" x14ac:dyDescent="0.25">
      <c r="A12" s="302" t="s">
        <v>325</v>
      </c>
      <c r="B12" s="126" t="s">
        <v>349</v>
      </c>
      <c r="C12" s="127">
        <v>37888581</v>
      </c>
      <c r="D12" s="127">
        <v>1609320</v>
      </c>
      <c r="E12" s="128"/>
      <c r="F12" s="303">
        <f>SUM(C12:E12)</f>
        <v>39497901</v>
      </c>
    </row>
    <row r="13" spans="1:7" s="95" customFormat="1" ht="32.25" customHeight="1" x14ac:dyDescent="0.25">
      <c r="A13" s="302" t="s">
        <v>331</v>
      </c>
      <c r="B13" s="388" t="s">
        <v>451</v>
      </c>
      <c r="C13" s="127">
        <v>3617181</v>
      </c>
      <c r="D13" s="127"/>
      <c r="E13" s="128"/>
      <c r="F13" s="303">
        <f>SUM(C13:E13)</f>
        <v>3617181</v>
      </c>
    </row>
    <row r="14" spans="1:7" x14ac:dyDescent="0.25">
      <c r="A14" s="304" t="s">
        <v>329</v>
      </c>
      <c r="B14" s="129" t="s">
        <v>350</v>
      </c>
      <c r="C14" s="127">
        <v>1110000</v>
      </c>
      <c r="D14" s="130"/>
      <c r="E14" s="130"/>
      <c r="F14" s="303">
        <f t="shared" ref="F14:F29" si="0">SUM(C14:E14)</f>
        <v>1110000</v>
      </c>
    </row>
    <row r="15" spans="1:7" s="95" customFormat="1" x14ac:dyDescent="0.25">
      <c r="A15" s="304" t="s">
        <v>333</v>
      </c>
      <c r="B15" s="129" t="s">
        <v>368</v>
      </c>
      <c r="C15" s="127">
        <v>45890370</v>
      </c>
      <c r="D15" s="130"/>
      <c r="E15" s="130"/>
      <c r="F15" s="303">
        <f t="shared" si="0"/>
        <v>45890370</v>
      </c>
    </row>
    <row r="16" spans="1:7" x14ac:dyDescent="0.25">
      <c r="A16" s="304" t="s">
        <v>335</v>
      </c>
      <c r="B16" s="129" t="s">
        <v>336</v>
      </c>
      <c r="C16" s="131">
        <v>2378006</v>
      </c>
      <c r="D16" s="130"/>
      <c r="E16" s="130"/>
      <c r="F16" s="303">
        <f t="shared" si="0"/>
        <v>2378006</v>
      </c>
    </row>
    <row r="17" spans="1:7" ht="19.5" customHeight="1" x14ac:dyDescent="0.25">
      <c r="A17" s="304" t="s">
        <v>351</v>
      </c>
      <c r="B17" s="132" t="s">
        <v>352</v>
      </c>
      <c r="C17" s="131">
        <v>18781937</v>
      </c>
      <c r="D17" s="130"/>
      <c r="E17" s="130"/>
      <c r="F17" s="303">
        <f t="shared" si="0"/>
        <v>18781937</v>
      </c>
    </row>
    <row r="18" spans="1:7" x14ac:dyDescent="0.25">
      <c r="A18" s="304" t="s">
        <v>353</v>
      </c>
      <c r="B18" s="129" t="s">
        <v>354</v>
      </c>
      <c r="C18" s="131">
        <v>955000</v>
      </c>
      <c r="D18" s="130"/>
      <c r="E18" s="130"/>
      <c r="F18" s="303">
        <f t="shared" si="0"/>
        <v>955000</v>
      </c>
    </row>
    <row r="19" spans="1:7" x14ac:dyDescent="0.25">
      <c r="A19" s="304" t="s">
        <v>355</v>
      </c>
      <c r="B19" s="129" t="s">
        <v>356</v>
      </c>
      <c r="C19" s="131">
        <v>1650000</v>
      </c>
      <c r="D19" s="130"/>
      <c r="E19" s="130"/>
      <c r="F19" s="303">
        <f t="shared" si="0"/>
        <v>1650000</v>
      </c>
    </row>
    <row r="20" spans="1:7" ht="27.75" customHeight="1" x14ac:dyDescent="0.25">
      <c r="A20" s="304" t="s">
        <v>337</v>
      </c>
      <c r="B20" s="132" t="s">
        <v>338</v>
      </c>
      <c r="C20" s="131">
        <v>8067971</v>
      </c>
      <c r="D20" s="130"/>
      <c r="E20" s="130"/>
      <c r="F20" s="303">
        <f t="shared" si="0"/>
        <v>8067971</v>
      </c>
    </row>
    <row r="21" spans="1:7" x14ac:dyDescent="0.25">
      <c r="A21" s="304" t="s">
        <v>339</v>
      </c>
      <c r="B21" s="129" t="s">
        <v>357</v>
      </c>
      <c r="C21" s="131">
        <v>8643397</v>
      </c>
      <c r="D21" s="130"/>
      <c r="E21" s="130"/>
      <c r="F21" s="303">
        <f t="shared" si="0"/>
        <v>8643397</v>
      </c>
    </row>
    <row r="22" spans="1:7" x14ac:dyDescent="0.25">
      <c r="A22" s="304" t="s">
        <v>358</v>
      </c>
      <c r="B22" s="129" t="s">
        <v>359</v>
      </c>
      <c r="C22" s="131">
        <v>6729370</v>
      </c>
      <c r="D22" s="130"/>
      <c r="E22" s="130"/>
      <c r="F22" s="303">
        <f t="shared" si="0"/>
        <v>6729370</v>
      </c>
    </row>
    <row r="23" spans="1:7" x14ac:dyDescent="0.25">
      <c r="A23" s="304" t="s">
        <v>360</v>
      </c>
      <c r="B23" s="129" t="s">
        <v>361</v>
      </c>
      <c r="C23" s="131">
        <v>85000</v>
      </c>
      <c r="D23" s="130"/>
      <c r="E23" s="130"/>
      <c r="F23" s="303">
        <f t="shared" si="0"/>
        <v>85000</v>
      </c>
    </row>
    <row r="24" spans="1:7" x14ac:dyDescent="0.25">
      <c r="A24" s="304" t="s">
        <v>341</v>
      </c>
      <c r="B24" s="129" t="s">
        <v>342</v>
      </c>
      <c r="C24" s="131">
        <v>8832718</v>
      </c>
      <c r="D24" s="130"/>
      <c r="E24" s="130"/>
      <c r="F24" s="303">
        <f t="shared" si="0"/>
        <v>8832718</v>
      </c>
    </row>
    <row r="25" spans="1:7" s="95" customFormat="1" x14ac:dyDescent="0.25">
      <c r="A25" s="305" t="s">
        <v>452</v>
      </c>
      <c r="B25" s="133" t="s">
        <v>453</v>
      </c>
      <c r="C25" s="134">
        <v>192029</v>
      </c>
      <c r="D25" s="135"/>
      <c r="E25" s="135"/>
      <c r="F25" s="303">
        <f t="shared" si="0"/>
        <v>192029</v>
      </c>
    </row>
    <row r="26" spans="1:7" x14ac:dyDescent="0.25">
      <c r="A26" s="305" t="s">
        <v>343</v>
      </c>
      <c r="B26" s="133" t="s">
        <v>362</v>
      </c>
      <c r="C26" s="134">
        <v>13007664</v>
      </c>
      <c r="D26" s="135"/>
      <c r="E26" s="135"/>
      <c r="F26" s="303">
        <f t="shared" si="0"/>
        <v>13007664</v>
      </c>
    </row>
    <row r="27" spans="1:7" x14ac:dyDescent="0.25">
      <c r="A27" s="305" t="s">
        <v>363</v>
      </c>
      <c r="B27" s="133" t="s">
        <v>347</v>
      </c>
      <c r="C27" s="134">
        <v>18532558</v>
      </c>
      <c r="D27" s="135"/>
      <c r="E27" s="135"/>
      <c r="F27" s="303">
        <f t="shared" si="0"/>
        <v>18532558</v>
      </c>
    </row>
    <row r="28" spans="1:7" ht="26.25" customHeight="1" x14ac:dyDescent="0.25">
      <c r="A28" s="305">
        <v>107060</v>
      </c>
      <c r="B28" s="136" t="s">
        <v>364</v>
      </c>
      <c r="C28" s="134">
        <v>2050000</v>
      </c>
      <c r="D28" s="135"/>
      <c r="E28" s="135"/>
      <c r="F28" s="303">
        <f t="shared" si="0"/>
        <v>2050000</v>
      </c>
    </row>
    <row r="29" spans="1:7" ht="26.25" customHeight="1" x14ac:dyDescent="0.25">
      <c r="A29" s="305" t="s">
        <v>365</v>
      </c>
      <c r="B29" s="137" t="s">
        <v>366</v>
      </c>
      <c r="C29" s="27">
        <v>2297280</v>
      </c>
      <c r="D29" s="138"/>
      <c r="E29" s="138"/>
      <c r="F29" s="303">
        <f t="shared" si="0"/>
        <v>2297280</v>
      </c>
    </row>
    <row r="30" spans="1:7" ht="15.75" thickBot="1" x14ac:dyDescent="0.3">
      <c r="A30" s="306"/>
      <c r="B30" s="307" t="s">
        <v>367</v>
      </c>
      <c r="C30" s="308">
        <f>SUM(C12:C29)</f>
        <v>180709062</v>
      </c>
      <c r="D30" s="309">
        <f>SUM(D12:D28)</f>
        <v>1609320</v>
      </c>
      <c r="E30" s="309">
        <f>SUM(E18:E24)</f>
        <v>0</v>
      </c>
      <c r="F30" s="310">
        <f>SUM(F12:F29)</f>
        <v>182318382</v>
      </c>
      <c r="G30" t="s">
        <v>433</v>
      </c>
    </row>
  </sheetData>
  <mergeCells count="12">
    <mergeCell ref="C6:F6"/>
    <mergeCell ref="B1:F1"/>
    <mergeCell ref="B2:F2"/>
    <mergeCell ref="A3:G3"/>
    <mergeCell ref="A4:G4"/>
    <mergeCell ref="A5:G5"/>
    <mergeCell ref="F7:F10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36.85546875" customWidth="1"/>
    <col min="2" max="2" width="23.42578125" customWidth="1"/>
    <col min="3" max="3" width="18.85546875" customWidth="1"/>
    <col min="4" max="4" width="3.42578125" customWidth="1"/>
  </cols>
  <sheetData>
    <row r="1" spans="1:3" ht="15.75" x14ac:dyDescent="0.25">
      <c r="A1" s="395" t="s">
        <v>494</v>
      </c>
      <c r="B1" s="342"/>
      <c r="C1" s="95"/>
    </row>
    <row r="2" spans="1:3" ht="15.75" x14ac:dyDescent="0.25">
      <c r="A2" s="395" t="s">
        <v>454</v>
      </c>
      <c r="B2" s="342"/>
      <c r="C2" s="95"/>
    </row>
    <row r="3" spans="1:3" ht="15.75" x14ac:dyDescent="0.25">
      <c r="A3" s="481" t="s">
        <v>319</v>
      </c>
      <c r="B3" s="481"/>
      <c r="C3" s="481"/>
    </row>
    <row r="4" spans="1:3" ht="15.75" x14ac:dyDescent="0.25">
      <c r="A4" s="537" t="s">
        <v>429</v>
      </c>
      <c r="B4" s="537"/>
      <c r="C4" s="537"/>
    </row>
    <row r="5" spans="1:3" ht="15.75" x14ac:dyDescent="0.25">
      <c r="A5" s="537" t="s">
        <v>293</v>
      </c>
      <c r="B5" s="537"/>
      <c r="C5" s="537"/>
    </row>
    <row r="6" spans="1:3" ht="15.75" x14ac:dyDescent="0.25">
      <c r="A6" s="539" t="s">
        <v>1</v>
      </c>
      <c r="B6" s="534"/>
    </row>
    <row r="7" spans="1:3" x14ac:dyDescent="0.25">
      <c r="A7" s="538" t="s">
        <v>369</v>
      </c>
      <c r="B7" s="535" t="s">
        <v>179</v>
      </c>
      <c r="C7" s="535" t="s">
        <v>432</v>
      </c>
    </row>
    <row r="8" spans="1:3" x14ac:dyDescent="0.25">
      <c r="A8" s="536"/>
      <c r="B8" s="536"/>
      <c r="C8" s="536"/>
    </row>
    <row r="9" spans="1:3" ht="15.75" x14ac:dyDescent="0.25">
      <c r="A9" s="140">
        <v>2</v>
      </c>
      <c r="B9" s="140">
        <v>3</v>
      </c>
      <c r="C9" s="140">
        <v>3</v>
      </c>
    </row>
    <row r="10" spans="1:3" ht="15.75" x14ac:dyDescent="0.25">
      <c r="A10" s="286" t="s">
        <v>76</v>
      </c>
      <c r="B10" s="287"/>
      <c r="C10" s="287"/>
    </row>
    <row r="11" spans="1:3" ht="15.75" x14ac:dyDescent="0.25">
      <c r="A11" s="288" t="s">
        <v>370</v>
      </c>
      <c r="B11" s="289">
        <v>5969000</v>
      </c>
      <c r="C11" s="289">
        <v>5969000</v>
      </c>
    </row>
    <row r="12" spans="1:3" ht="15.75" x14ac:dyDescent="0.25">
      <c r="A12" s="288" t="s">
        <v>371</v>
      </c>
      <c r="B12" s="289">
        <v>200000</v>
      </c>
      <c r="C12" s="289">
        <v>245936</v>
      </c>
    </row>
    <row r="13" spans="1:3" ht="15.75" x14ac:dyDescent="0.25">
      <c r="A13" s="288" t="s">
        <v>111</v>
      </c>
      <c r="B13" s="289">
        <v>451160</v>
      </c>
      <c r="C13" s="289">
        <v>0</v>
      </c>
    </row>
    <row r="14" spans="1:3" ht="15.75" x14ac:dyDescent="0.25">
      <c r="A14" s="288" t="s">
        <v>375</v>
      </c>
      <c r="B14" s="289">
        <v>5000000</v>
      </c>
      <c r="C14" s="289">
        <v>6056370</v>
      </c>
    </row>
    <row r="15" spans="1:3" s="95" customFormat="1" ht="15.75" x14ac:dyDescent="0.25">
      <c r="A15" s="288" t="s">
        <v>377</v>
      </c>
      <c r="B15" s="289">
        <v>14470000</v>
      </c>
      <c r="C15" s="289">
        <v>14335000</v>
      </c>
    </row>
    <row r="16" spans="1:3" s="95" customFormat="1" ht="15.75" x14ac:dyDescent="0.25">
      <c r="A16" s="288" t="s">
        <v>483</v>
      </c>
      <c r="B16" s="289"/>
      <c r="C16" s="289">
        <v>445220</v>
      </c>
    </row>
    <row r="17" spans="1:4" ht="15.75" x14ac:dyDescent="0.25">
      <c r="A17" s="290" t="s">
        <v>372</v>
      </c>
      <c r="B17" s="291">
        <f>SUM(B11:B15)</f>
        <v>26090160</v>
      </c>
      <c r="C17" s="291">
        <f>SUM(C11:C16)</f>
        <v>27051526</v>
      </c>
    </row>
    <row r="18" spans="1:4" ht="15.75" x14ac:dyDescent="0.25">
      <c r="A18" s="288"/>
      <c r="B18" s="289"/>
      <c r="C18" s="289"/>
    </row>
    <row r="19" spans="1:4" ht="15.75" x14ac:dyDescent="0.25">
      <c r="A19" s="286" t="s">
        <v>137</v>
      </c>
      <c r="B19" s="289"/>
      <c r="C19" s="289"/>
    </row>
    <row r="20" spans="1:4" s="95" customFormat="1" ht="15.75" x14ac:dyDescent="0.25">
      <c r="A20" s="288" t="s">
        <v>463</v>
      </c>
      <c r="B20" s="289">
        <v>0</v>
      </c>
      <c r="C20" s="289">
        <v>2374900</v>
      </c>
    </row>
    <row r="21" spans="1:4" ht="15.75" x14ac:dyDescent="0.25">
      <c r="A21" s="288" t="s">
        <v>458</v>
      </c>
      <c r="B21" s="289">
        <v>1635724</v>
      </c>
      <c r="C21" s="289">
        <v>8279843</v>
      </c>
    </row>
    <row r="22" spans="1:4" s="95" customFormat="1" ht="15.75" x14ac:dyDescent="0.25">
      <c r="A22" s="288" t="s">
        <v>473</v>
      </c>
      <c r="B22" s="289"/>
      <c r="C22" s="289">
        <v>2000250</v>
      </c>
    </row>
    <row r="23" spans="1:4" ht="15.75" x14ac:dyDescent="0.25">
      <c r="A23" s="288" t="s">
        <v>378</v>
      </c>
      <c r="B23" s="289">
        <v>400000</v>
      </c>
      <c r="C23" s="289">
        <v>400000</v>
      </c>
    </row>
    <row r="24" spans="1:4" ht="15.75" x14ac:dyDescent="0.25">
      <c r="A24" s="292" t="s">
        <v>373</v>
      </c>
      <c r="B24" s="293">
        <f>SUM(B21:B23)</f>
        <v>2035724</v>
      </c>
      <c r="C24" s="293">
        <f>SUM(C20:C23)</f>
        <v>13054993</v>
      </c>
    </row>
    <row r="25" spans="1:4" ht="15.75" x14ac:dyDescent="0.25">
      <c r="A25" s="294"/>
      <c r="B25" s="295"/>
      <c r="C25" s="295"/>
    </row>
    <row r="26" spans="1:4" ht="16.5" thickBot="1" x14ac:dyDescent="0.3">
      <c r="A26" s="296" t="s">
        <v>374</v>
      </c>
      <c r="B26" s="297">
        <f>B17+B24</f>
        <v>28125884</v>
      </c>
      <c r="C26" s="297">
        <f>C17+C24</f>
        <v>40106519</v>
      </c>
      <c r="D26" s="396" t="s">
        <v>433</v>
      </c>
    </row>
  </sheetData>
  <mergeCells count="7">
    <mergeCell ref="C7:C8"/>
    <mergeCell ref="A3:C3"/>
    <mergeCell ref="A4:C4"/>
    <mergeCell ref="A5:C5"/>
    <mergeCell ref="A7:A8"/>
    <mergeCell ref="B7:B8"/>
    <mergeCell ref="A6:B6"/>
  </mergeCells>
  <pageMargins left="0.7" right="0.7" top="0.75" bottom="0.75" header="0.3" footer="0.3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3"/>
  <sheetViews>
    <sheetView view="pageBreakPreview" topLeftCell="A7" zoomScaleNormal="100" zoomScaleSheetLayoutView="100" workbookViewId="0">
      <selection activeCell="A2" sqref="A2:G2"/>
    </sheetView>
  </sheetViews>
  <sheetFormatPr defaultRowHeight="15" x14ac:dyDescent="0.25"/>
  <cols>
    <col min="1" max="1" width="5.5703125" customWidth="1"/>
    <col min="2" max="2" width="5.28515625" customWidth="1"/>
    <col min="3" max="3" width="46.5703125" bestFit="1" customWidth="1"/>
    <col min="4" max="4" width="10.85546875" customWidth="1"/>
    <col min="5" max="5" width="12.42578125" customWidth="1"/>
    <col min="6" max="6" width="13.5703125" customWidth="1"/>
    <col min="7" max="7" width="10.85546875" customWidth="1"/>
    <col min="8" max="8" width="3" customWidth="1"/>
  </cols>
  <sheetData>
    <row r="1" spans="1:7" ht="15.75" x14ac:dyDescent="0.25">
      <c r="A1" s="124"/>
      <c r="B1" s="540" t="s">
        <v>495</v>
      </c>
      <c r="C1" s="541"/>
      <c r="D1" s="541"/>
      <c r="E1" s="542"/>
      <c r="F1" s="542"/>
      <c r="G1" s="542"/>
    </row>
    <row r="2" spans="1:7" ht="15.75" x14ac:dyDescent="0.25">
      <c r="A2" s="540" t="s">
        <v>455</v>
      </c>
      <c r="B2" s="546"/>
      <c r="C2" s="546"/>
      <c r="D2" s="546"/>
      <c r="E2" s="547"/>
      <c r="F2" s="547"/>
      <c r="G2" s="547"/>
    </row>
    <row r="3" spans="1:7" ht="15.75" x14ac:dyDescent="0.25">
      <c r="A3" s="548" t="s">
        <v>0</v>
      </c>
      <c r="B3" s="547"/>
      <c r="C3" s="547"/>
      <c r="D3" s="547"/>
      <c r="E3" s="547"/>
      <c r="F3" s="547"/>
      <c r="G3" s="547"/>
    </row>
    <row r="4" spans="1:7" ht="15.75" x14ac:dyDescent="0.25">
      <c r="A4" s="548" t="s">
        <v>430</v>
      </c>
      <c r="B4" s="547"/>
      <c r="C4" s="547"/>
      <c r="D4" s="547"/>
      <c r="E4" s="547"/>
      <c r="F4" s="547"/>
      <c r="G4" s="547"/>
    </row>
    <row r="5" spans="1:7" ht="15.75" x14ac:dyDescent="0.25">
      <c r="A5" s="124"/>
      <c r="B5" s="96"/>
      <c r="C5" s="96"/>
      <c r="D5" s="124"/>
      <c r="E5" s="141"/>
      <c r="F5" s="141"/>
      <c r="G5" s="94" t="s">
        <v>1</v>
      </c>
    </row>
    <row r="6" spans="1:7" x14ac:dyDescent="0.25">
      <c r="A6" s="549" t="s">
        <v>257</v>
      </c>
      <c r="B6" s="551" t="s">
        <v>258</v>
      </c>
      <c r="C6" s="552"/>
      <c r="D6" s="554" t="s">
        <v>379</v>
      </c>
      <c r="E6" s="556" t="s">
        <v>380</v>
      </c>
      <c r="F6" s="558" t="s">
        <v>381</v>
      </c>
      <c r="G6" s="558" t="s">
        <v>382</v>
      </c>
    </row>
    <row r="7" spans="1:7" ht="22.5" customHeight="1" x14ac:dyDescent="0.25">
      <c r="A7" s="550"/>
      <c r="B7" s="553"/>
      <c r="C7" s="510"/>
      <c r="D7" s="555"/>
      <c r="E7" s="557"/>
      <c r="F7" s="559"/>
      <c r="G7" s="559"/>
    </row>
    <row r="8" spans="1:7" ht="15.75" x14ac:dyDescent="0.25">
      <c r="A8" s="97">
        <v>1</v>
      </c>
      <c r="B8" s="98">
        <v>2</v>
      </c>
      <c r="C8" s="2">
        <v>3</v>
      </c>
      <c r="D8" s="142">
        <v>4</v>
      </c>
      <c r="E8" s="140">
        <v>5</v>
      </c>
      <c r="F8" s="140">
        <v>6</v>
      </c>
      <c r="G8" s="140">
        <v>7</v>
      </c>
    </row>
    <row r="9" spans="1:7" ht="15.75" x14ac:dyDescent="0.25">
      <c r="A9" s="143" t="s">
        <v>259</v>
      </c>
      <c r="B9" s="543" t="s">
        <v>260</v>
      </c>
      <c r="C9" s="544"/>
      <c r="D9" s="144">
        <f>SUM(D10:D13)</f>
        <v>131304217</v>
      </c>
      <c r="E9" s="145">
        <f>SUM(E10:E13)</f>
        <v>120500000</v>
      </c>
      <c r="F9" s="146">
        <f>SUM(F10:F13)</f>
        <v>122000000</v>
      </c>
      <c r="G9" s="147">
        <f>SUM(G10:G13)</f>
        <v>123500000</v>
      </c>
    </row>
    <row r="10" spans="1:7" x14ac:dyDescent="0.25">
      <c r="A10" s="99" t="s">
        <v>261</v>
      </c>
      <c r="B10" s="148" t="s">
        <v>180</v>
      </c>
      <c r="C10" s="12" t="s">
        <v>181</v>
      </c>
      <c r="D10" s="149">
        <v>68451167</v>
      </c>
      <c r="E10" s="150">
        <v>57000000</v>
      </c>
      <c r="F10" s="150">
        <v>58000000</v>
      </c>
      <c r="G10" s="13">
        <v>59000000</v>
      </c>
    </row>
    <row r="11" spans="1:7" x14ac:dyDescent="0.25">
      <c r="A11" s="99" t="s">
        <v>262</v>
      </c>
      <c r="B11" s="148" t="s">
        <v>206</v>
      </c>
      <c r="C11" s="12" t="s">
        <v>207</v>
      </c>
      <c r="D11" s="149">
        <v>52257465</v>
      </c>
      <c r="E11" s="150">
        <v>56000000</v>
      </c>
      <c r="F11" s="150">
        <v>56000000</v>
      </c>
      <c r="G11" s="13">
        <v>56000000</v>
      </c>
    </row>
    <row r="12" spans="1:7" x14ac:dyDescent="0.25">
      <c r="A12" s="99" t="s">
        <v>263</v>
      </c>
      <c r="B12" s="148" t="s">
        <v>221</v>
      </c>
      <c r="C12" s="12" t="s">
        <v>222</v>
      </c>
      <c r="D12" s="149">
        <v>7433975</v>
      </c>
      <c r="E12" s="16">
        <v>7500000</v>
      </c>
      <c r="F12" s="151">
        <v>8000000</v>
      </c>
      <c r="G12" s="16">
        <v>8500000</v>
      </c>
    </row>
    <row r="13" spans="1:7" x14ac:dyDescent="0.25">
      <c r="A13" s="99" t="s">
        <v>264</v>
      </c>
      <c r="B13" s="148" t="s">
        <v>234</v>
      </c>
      <c r="C13" s="12" t="s">
        <v>235</v>
      </c>
      <c r="D13" s="149">
        <v>3161610</v>
      </c>
      <c r="E13" s="149">
        <v>0</v>
      </c>
      <c r="F13" s="149">
        <v>0</v>
      </c>
      <c r="G13" s="81">
        <v>0</v>
      </c>
    </row>
    <row r="14" spans="1:7" x14ac:dyDescent="0.25">
      <c r="A14" s="143" t="s">
        <v>265</v>
      </c>
      <c r="B14" s="152" t="s">
        <v>266</v>
      </c>
      <c r="C14" s="6"/>
      <c r="D14" s="153">
        <f>SUM(D15:D17)</f>
        <v>17258339</v>
      </c>
      <c r="E14" s="153">
        <f t="shared" ref="E14:G14" si="0">SUM(E15:E17)</f>
        <v>0</v>
      </c>
      <c r="F14" s="153">
        <f t="shared" si="0"/>
        <v>0</v>
      </c>
      <c r="G14" s="9">
        <f t="shared" si="0"/>
        <v>0</v>
      </c>
    </row>
    <row r="15" spans="1:7" x14ac:dyDescent="0.25">
      <c r="A15" s="99" t="s">
        <v>267</v>
      </c>
      <c r="B15" s="148" t="s">
        <v>203</v>
      </c>
      <c r="C15" s="10" t="s">
        <v>204</v>
      </c>
      <c r="D15" s="150">
        <v>16258339</v>
      </c>
      <c r="E15" s="81">
        <v>0</v>
      </c>
      <c r="F15" s="81">
        <v>0</v>
      </c>
      <c r="G15" s="81">
        <v>0</v>
      </c>
    </row>
    <row r="16" spans="1:7" x14ac:dyDescent="0.25">
      <c r="A16" s="99" t="s">
        <v>268</v>
      </c>
      <c r="B16" s="148" t="s">
        <v>232</v>
      </c>
      <c r="C16" s="12" t="s">
        <v>233</v>
      </c>
      <c r="D16" s="150">
        <v>1000000</v>
      </c>
      <c r="E16" s="81">
        <v>0</v>
      </c>
      <c r="F16" s="81">
        <v>0</v>
      </c>
      <c r="G16" s="81">
        <v>0</v>
      </c>
    </row>
    <row r="17" spans="1:7" x14ac:dyDescent="0.25">
      <c r="A17" s="99" t="s">
        <v>269</v>
      </c>
      <c r="B17" s="148" t="s">
        <v>238</v>
      </c>
      <c r="C17" s="12" t="s">
        <v>239</v>
      </c>
      <c r="D17" s="150">
        <v>0</v>
      </c>
      <c r="E17" s="81">
        <v>0</v>
      </c>
      <c r="F17" s="81">
        <v>0</v>
      </c>
      <c r="G17" s="81">
        <v>0</v>
      </c>
    </row>
    <row r="18" spans="1:7" x14ac:dyDescent="0.25">
      <c r="A18" s="143" t="s">
        <v>270</v>
      </c>
      <c r="B18" s="152" t="s">
        <v>243</v>
      </c>
      <c r="C18" s="12"/>
      <c r="D18" s="153">
        <f>SUM(D19)</f>
        <v>33755826</v>
      </c>
      <c r="E18" s="153">
        <f>SUM(E19)</f>
        <v>9600000</v>
      </c>
      <c r="F18" s="153">
        <f>SUM(F19)</f>
        <v>12100000</v>
      </c>
      <c r="G18" s="9">
        <f>SUM(G19)</f>
        <v>13480000</v>
      </c>
    </row>
    <row r="19" spans="1:7" x14ac:dyDescent="0.25">
      <c r="A19" s="99" t="s">
        <v>271</v>
      </c>
      <c r="B19" s="148" t="s">
        <v>242</v>
      </c>
      <c r="C19" s="12" t="s">
        <v>243</v>
      </c>
      <c r="D19" s="150">
        <v>33755826</v>
      </c>
      <c r="E19" s="16">
        <v>9600000</v>
      </c>
      <c r="F19" s="151">
        <v>12100000</v>
      </c>
      <c r="G19" s="16">
        <v>13480000</v>
      </c>
    </row>
    <row r="20" spans="1:7" x14ac:dyDescent="0.25">
      <c r="A20" s="154" t="s">
        <v>272</v>
      </c>
      <c r="B20" s="155" t="s">
        <v>273</v>
      </c>
      <c r="C20" s="156"/>
      <c r="D20" s="157">
        <f>SUM(D9+D14+D18)</f>
        <v>182318382</v>
      </c>
      <c r="E20" s="157">
        <f>SUM(E9+E14+E18)</f>
        <v>130100000</v>
      </c>
      <c r="F20" s="157">
        <f>SUM(F9+F14+F18)</f>
        <v>134100000</v>
      </c>
      <c r="G20" s="158">
        <f>SUM(G9+G14+G18)</f>
        <v>136980000</v>
      </c>
    </row>
    <row r="21" spans="1:7" ht="15.75" x14ac:dyDescent="0.25">
      <c r="A21" s="143" t="s">
        <v>274</v>
      </c>
      <c r="B21" s="545" t="s">
        <v>276</v>
      </c>
      <c r="C21" s="544"/>
      <c r="D21" s="153">
        <f>SUM(D22:D26)</f>
        <v>139535929</v>
      </c>
      <c r="E21" s="153">
        <f>SUM(E22:E26)</f>
        <v>125800000</v>
      </c>
      <c r="F21" s="153">
        <f>SUM(F22:F26)</f>
        <v>129800000</v>
      </c>
      <c r="G21" s="9">
        <f>SUM(G22:G26)</f>
        <v>132800000</v>
      </c>
    </row>
    <row r="22" spans="1:7" x14ac:dyDescent="0.25">
      <c r="A22" s="99" t="s">
        <v>275</v>
      </c>
      <c r="B22" s="148" t="s">
        <v>5</v>
      </c>
      <c r="C22" s="12" t="s">
        <v>278</v>
      </c>
      <c r="D22" s="159">
        <v>27022196</v>
      </c>
      <c r="E22" s="150">
        <v>27000000</v>
      </c>
      <c r="F22" s="150">
        <v>28000000</v>
      </c>
      <c r="G22" s="13">
        <v>29000000</v>
      </c>
    </row>
    <row r="23" spans="1:7" x14ac:dyDescent="0.25">
      <c r="A23" s="99" t="s">
        <v>277</v>
      </c>
      <c r="B23" s="148" t="s">
        <v>11</v>
      </c>
      <c r="C23" s="10" t="s">
        <v>280</v>
      </c>
      <c r="D23" s="149">
        <v>4622419</v>
      </c>
      <c r="E23" s="150">
        <v>4300000</v>
      </c>
      <c r="F23" s="150">
        <v>4300000</v>
      </c>
      <c r="G23" s="13">
        <v>4300000</v>
      </c>
    </row>
    <row r="24" spans="1:7" x14ac:dyDescent="0.25">
      <c r="A24" s="99" t="s">
        <v>279</v>
      </c>
      <c r="B24" s="148" t="s">
        <v>14</v>
      </c>
      <c r="C24" s="12" t="s">
        <v>15</v>
      </c>
      <c r="D24" s="149">
        <v>41440956</v>
      </c>
      <c r="E24" s="150">
        <v>35500000</v>
      </c>
      <c r="F24" s="150">
        <v>36000000</v>
      </c>
      <c r="G24" s="13">
        <v>37000000</v>
      </c>
    </row>
    <row r="25" spans="1:7" x14ac:dyDescent="0.25">
      <c r="A25" s="99" t="s">
        <v>281</v>
      </c>
      <c r="B25" s="148" t="s">
        <v>144</v>
      </c>
      <c r="C25" s="12" t="s">
        <v>283</v>
      </c>
      <c r="D25" s="149">
        <v>3250000</v>
      </c>
      <c r="E25" s="150">
        <v>4000000</v>
      </c>
      <c r="F25" s="150">
        <v>4500000</v>
      </c>
      <c r="G25" s="13">
        <v>4500000</v>
      </c>
    </row>
    <row r="26" spans="1:7" x14ac:dyDescent="0.25">
      <c r="A26" s="99" t="s">
        <v>282</v>
      </c>
      <c r="B26" s="148" t="s">
        <v>53</v>
      </c>
      <c r="C26" s="12" t="s">
        <v>54</v>
      </c>
      <c r="D26" s="149">
        <v>63200358</v>
      </c>
      <c r="E26" s="150">
        <v>55000000</v>
      </c>
      <c r="F26" s="150">
        <v>57000000</v>
      </c>
      <c r="G26" s="13">
        <v>58000000</v>
      </c>
    </row>
    <row r="27" spans="1:7" x14ac:dyDescent="0.25">
      <c r="A27" s="143" t="s">
        <v>284</v>
      </c>
      <c r="B27" s="33" t="s">
        <v>286</v>
      </c>
      <c r="C27" s="7"/>
      <c r="D27" s="153">
        <f>SUM(D28:D30)</f>
        <v>40139882</v>
      </c>
      <c r="E27" s="153">
        <f>SUM(E28:E30)</f>
        <v>2500000</v>
      </c>
      <c r="F27" s="153">
        <f>SUM(F28:F30)</f>
        <v>2500000</v>
      </c>
      <c r="G27" s="9">
        <f>SUM(G28:G30)</f>
        <v>4000000</v>
      </c>
    </row>
    <row r="28" spans="1:7" x14ac:dyDescent="0.25">
      <c r="A28" s="99" t="s">
        <v>285</v>
      </c>
      <c r="B28" s="43" t="s">
        <v>75</v>
      </c>
      <c r="C28" s="12" t="s">
        <v>76</v>
      </c>
      <c r="D28" s="149">
        <v>27051526</v>
      </c>
      <c r="E28" s="150">
        <v>1500000</v>
      </c>
      <c r="F28" s="150">
        <v>1000000</v>
      </c>
      <c r="G28" s="13">
        <v>2000000</v>
      </c>
    </row>
    <row r="29" spans="1:7" x14ac:dyDescent="0.25">
      <c r="A29" s="99" t="s">
        <v>287</v>
      </c>
      <c r="B29" s="43" t="s">
        <v>136</v>
      </c>
      <c r="C29" s="12" t="s">
        <v>137</v>
      </c>
      <c r="D29" s="149">
        <v>13054993</v>
      </c>
      <c r="E29" s="150">
        <v>1000000</v>
      </c>
      <c r="F29" s="150">
        <v>1500000</v>
      </c>
      <c r="G29" s="13">
        <v>2000000</v>
      </c>
    </row>
    <row r="30" spans="1:7" x14ac:dyDescent="0.25">
      <c r="A30" s="99" t="s">
        <v>288</v>
      </c>
      <c r="B30" s="148" t="s">
        <v>161</v>
      </c>
      <c r="C30" s="10" t="s">
        <v>162</v>
      </c>
      <c r="D30" s="149">
        <v>33363</v>
      </c>
      <c r="E30" s="150"/>
      <c r="F30" s="150"/>
      <c r="G30" s="13"/>
    </row>
    <row r="31" spans="1:7" x14ac:dyDescent="0.25">
      <c r="A31" s="143" t="s">
        <v>289</v>
      </c>
      <c r="B31" s="152" t="s">
        <v>84</v>
      </c>
      <c r="C31" s="10"/>
      <c r="D31" s="153">
        <f>SUM(D32)</f>
        <v>2642571</v>
      </c>
      <c r="E31" s="153">
        <f>SUM(E32)</f>
        <v>1800000</v>
      </c>
      <c r="F31" s="153">
        <f>SUM(F32)</f>
        <v>1800000</v>
      </c>
      <c r="G31" s="153">
        <f>SUM(G32)</f>
        <v>180000</v>
      </c>
    </row>
    <row r="32" spans="1:7" x14ac:dyDescent="0.25">
      <c r="A32" s="99" t="s">
        <v>290</v>
      </c>
      <c r="B32" s="148" t="s">
        <v>83</v>
      </c>
      <c r="C32" s="10" t="s">
        <v>84</v>
      </c>
      <c r="D32" s="150">
        <v>2642571</v>
      </c>
      <c r="E32" s="16">
        <v>1800000</v>
      </c>
      <c r="F32" s="151">
        <v>1800000</v>
      </c>
      <c r="G32" s="16">
        <v>180000</v>
      </c>
    </row>
    <row r="33" spans="1:8" x14ac:dyDescent="0.25">
      <c r="A33" s="154" t="s">
        <v>291</v>
      </c>
      <c r="B33" s="155" t="s">
        <v>292</v>
      </c>
      <c r="C33" s="156"/>
      <c r="D33" s="157">
        <f>SUM(D27,D21,D31)</f>
        <v>182318382</v>
      </c>
      <c r="E33" s="157">
        <f>SUM(E27,E21,E31)</f>
        <v>130100000</v>
      </c>
      <c r="F33" s="157">
        <f>SUM(F27,F21,F31)</f>
        <v>134100000</v>
      </c>
      <c r="G33" s="158">
        <f>SUM(G27,G21,G31)</f>
        <v>136980000</v>
      </c>
      <c r="H33" t="s">
        <v>433</v>
      </c>
    </row>
  </sheetData>
  <mergeCells count="12">
    <mergeCell ref="B1:G1"/>
    <mergeCell ref="B9:C9"/>
    <mergeCell ref="B21:C21"/>
    <mergeCell ref="A2:G2"/>
    <mergeCell ref="A3:G3"/>
    <mergeCell ref="A4:G4"/>
    <mergeCell ref="A6:A7"/>
    <mergeCell ref="B6:C7"/>
    <mergeCell ref="D6:D7"/>
    <mergeCell ref="E6:E7"/>
    <mergeCell ref="F6:F7"/>
    <mergeCell ref="G6:G7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8"/>
  <sheetViews>
    <sheetView view="pageBreakPreview" zoomScaleNormal="100" zoomScaleSheetLayoutView="100" workbookViewId="0">
      <selection activeCell="I2" sqref="I2:O2"/>
    </sheetView>
  </sheetViews>
  <sheetFormatPr defaultRowHeight="15" x14ac:dyDescent="0.25"/>
  <cols>
    <col min="1" max="1" width="6.85546875" customWidth="1"/>
    <col min="2" max="2" width="23.28515625" customWidth="1"/>
    <col min="5" max="5" width="9.28515625" bestFit="1" customWidth="1"/>
    <col min="11" max="11" width="9.28515625" bestFit="1" customWidth="1"/>
    <col min="15" max="15" width="9.5703125" customWidth="1"/>
    <col min="16" max="16" width="2.42578125" customWidth="1"/>
  </cols>
  <sheetData>
    <row r="1" spans="1:15" x14ac:dyDescent="0.25">
      <c r="A1" s="164"/>
      <c r="B1" s="164"/>
      <c r="C1" s="164"/>
      <c r="D1" s="164"/>
      <c r="E1" s="164"/>
      <c r="F1" s="164"/>
      <c r="G1" s="164"/>
      <c r="H1" s="164"/>
      <c r="I1" s="560" t="s">
        <v>496</v>
      </c>
      <c r="J1" s="561"/>
      <c r="K1" s="561"/>
      <c r="L1" s="561"/>
      <c r="M1" s="561"/>
      <c r="N1" s="561"/>
      <c r="O1" s="547"/>
    </row>
    <row r="2" spans="1:15" x14ac:dyDescent="0.25">
      <c r="A2" s="164"/>
      <c r="B2" s="164"/>
      <c r="C2" s="164"/>
      <c r="D2" s="164"/>
      <c r="E2" s="164"/>
      <c r="F2" s="164"/>
      <c r="G2" s="164"/>
      <c r="H2" s="164"/>
      <c r="I2" s="560" t="s">
        <v>456</v>
      </c>
      <c r="J2" s="561"/>
      <c r="K2" s="561"/>
      <c r="L2" s="561"/>
      <c r="M2" s="561"/>
      <c r="N2" s="561"/>
      <c r="O2" s="547"/>
    </row>
    <row r="3" spans="1:15" x14ac:dyDescent="0.25">
      <c r="A3" s="562" t="s">
        <v>431</v>
      </c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</row>
    <row r="4" spans="1:15" x14ac:dyDescent="0.25">
      <c r="A4" s="165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7" t="s">
        <v>1</v>
      </c>
    </row>
    <row r="5" spans="1:15" ht="27.75" customHeight="1" x14ac:dyDescent="0.25">
      <c r="A5" s="168" t="s">
        <v>257</v>
      </c>
      <c r="B5" s="169" t="s">
        <v>258</v>
      </c>
      <c r="C5" s="169" t="s">
        <v>383</v>
      </c>
      <c r="D5" s="169" t="s">
        <v>384</v>
      </c>
      <c r="E5" s="169" t="s">
        <v>385</v>
      </c>
      <c r="F5" s="169" t="s">
        <v>386</v>
      </c>
      <c r="G5" s="169" t="s">
        <v>387</v>
      </c>
      <c r="H5" s="169" t="s">
        <v>388</v>
      </c>
      <c r="I5" s="169" t="s">
        <v>389</v>
      </c>
      <c r="J5" s="169" t="s">
        <v>390</v>
      </c>
      <c r="K5" s="169" t="s">
        <v>391</v>
      </c>
      <c r="L5" s="169" t="s">
        <v>392</v>
      </c>
      <c r="M5" s="169" t="s">
        <v>393</v>
      </c>
      <c r="N5" s="169" t="s">
        <v>394</v>
      </c>
      <c r="O5" s="169" t="s">
        <v>395</v>
      </c>
    </row>
    <row r="6" spans="1:15" x14ac:dyDescent="0.25">
      <c r="A6" s="170" t="s">
        <v>259</v>
      </c>
      <c r="B6" s="564" t="s">
        <v>396</v>
      </c>
      <c r="C6" s="564"/>
      <c r="D6" s="564"/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4"/>
    </row>
    <row r="7" spans="1:15" ht="35.25" customHeight="1" x14ac:dyDescent="0.25">
      <c r="A7" s="170" t="s">
        <v>261</v>
      </c>
      <c r="B7" s="171" t="s">
        <v>397</v>
      </c>
      <c r="C7" s="172">
        <v>4870513</v>
      </c>
      <c r="D7" s="172">
        <v>4870513</v>
      </c>
      <c r="E7" s="172">
        <v>4870513</v>
      </c>
      <c r="F7" s="172">
        <v>4870513</v>
      </c>
      <c r="G7" s="172">
        <v>4870513</v>
      </c>
      <c r="H7" s="172">
        <v>4870513</v>
      </c>
      <c r="I7" s="172">
        <v>4870513</v>
      </c>
      <c r="J7" s="172">
        <v>4870513</v>
      </c>
      <c r="K7" s="172">
        <v>4870513</v>
      </c>
      <c r="L7" s="172">
        <v>4870513</v>
      </c>
      <c r="M7" s="172">
        <v>4870513</v>
      </c>
      <c r="N7" s="172">
        <v>5838038</v>
      </c>
      <c r="O7" s="173">
        <f>SUM(C7:N7)</f>
        <v>59413681</v>
      </c>
    </row>
    <row r="8" spans="1:15" ht="39.75" customHeight="1" x14ac:dyDescent="0.25">
      <c r="A8" s="170" t="s">
        <v>262</v>
      </c>
      <c r="B8" s="171" t="s">
        <v>398</v>
      </c>
      <c r="C8" s="172">
        <v>650880</v>
      </c>
      <c r="D8" s="172">
        <v>650880</v>
      </c>
      <c r="E8" s="172">
        <v>650880</v>
      </c>
      <c r="F8" s="172">
        <v>650880</v>
      </c>
      <c r="G8" s="172">
        <v>650880</v>
      </c>
      <c r="H8" s="172">
        <v>1238380</v>
      </c>
      <c r="I8" s="172">
        <v>650880</v>
      </c>
      <c r="J8" s="172">
        <v>650880</v>
      </c>
      <c r="K8" s="172">
        <v>650880</v>
      </c>
      <c r="L8" s="172">
        <v>650880</v>
      </c>
      <c r="M8" s="172">
        <v>1290241</v>
      </c>
      <c r="N8" s="172">
        <v>650945</v>
      </c>
      <c r="O8" s="173">
        <f>SUM(C8:N8)</f>
        <v>9037486</v>
      </c>
    </row>
    <row r="9" spans="1:15" ht="31.5" customHeight="1" x14ac:dyDescent="0.25">
      <c r="A9" s="170" t="s">
        <v>263</v>
      </c>
      <c r="B9" s="171" t="s">
        <v>399</v>
      </c>
      <c r="C9" s="172"/>
      <c r="D9" s="172"/>
      <c r="E9" s="172"/>
      <c r="F9" s="172">
        <v>6714627</v>
      </c>
      <c r="G9" s="172"/>
      <c r="H9" s="172"/>
      <c r="I9" s="172"/>
      <c r="J9" s="172"/>
      <c r="K9" s="172"/>
      <c r="L9" s="172"/>
      <c r="M9" s="172">
        <v>9543712</v>
      </c>
      <c r="N9" s="172"/>
      <c r="O9" s="173">
        <f>F9+M9</f>
        <v>16258339</v>
      </c>
    </row>
    <row r="10" spans="1:15" x14ac:dyDescent="0.25">
      <c r="A10" s="170" t="s">
        <v>264</v>
      </c>
      <c r="B10" s="174" t="s">
        <v>207</v>
      </c>
      <c r="C10" s="172"/>
      <c r="D10" s="172"/>
      <c r="E10" s="172">
        <v>27305000</v>
      </c>
      <c r="F10" s="172"/>
      <c r="G10" s="172"/>
      <c r="H10" s="172"/>
      <c r="I10" s="172"/>
      <c r="J10" s="172"/>
      <c r="K10" s="172">
        <v>24805000</v>
      </c>
      <c r="L10" s="172">
        <v>147465</v>
      </c>
      <c r="M10" s="172"/>
      <c r="N10" s="172"/>
      <c r="O10" s="173">
        <f t="shared" ref="O10:O16" si="0">SUM(C10:N10)</f>
        <v>52257465</v>
      </c>
    </row>
    <row r="11" spans="1:15" x14ac:dyDescent="0.25">
      <c r="A11" s="170" t="s">
        <v>265</v>
      </c>
      <c r="B11" s="174" t="s">
        <v>222</v>
      </c>
      <c r="C11" s="172">
        <v>613300</v>
      </c>
      <c r="D11" s="172">
        <v>613300</v>
      </c>
      <c r="E11" s="172">
        <v>613300</v>
      </c>
      <c r="F11" s="172">
        <v>613300</v>
      </c>
      <c r="G11" s="172">
        <v>613300</v>
      </c>
      <c r="H11" s="172">
        <v>613300</v>
      </c>
      <c r="I11" s="172">
        <v>613300</v>
      </c>
      <c r="J11" s="172">
        <v>613300</v>
      </c>
      <c r="K11" s="172">
        <v>613300</v>
      </c>
      <c r="L11" s="172">
        <v>613300</v>
      </c>
      <c r="M11" s="172">
        <v>613300</v>
      </c>
      <c r="N11" s="172">
        <v>687675</v>
      </c>
      <c r="O11" s="173">
        <f t="shared" si="0"/>
        <v>7433975</v>
      </c>
    </row>
    <row r="12" spans="1:15" x14ac:dyDescent="0.25">
      <c r="A12" s="170" t="s">
        <v>267</v>
      </c>
      <c r="B12" s="174" t="s">
        <v>233</v>
      </c>
      <c r="C12" s="172"/>
      <c r="D12" s="172"/>
      <c r="E12" s="172"/>
      <c r="F12" s="172"/>
      <c r="G12" s="172"/>
      <c r="H12" s="172">
        <v>1000000</v>
      </c>
      <c r="I12" s="172"/>
      <c r="J12" s="172"/>
      <c r="K12" s="172"/>
      <c r="L12" s="172"/>
      <c r="M12" s="172"/>
      <c r="N12" s="172"/>
      <c r="O12" s="173">
        <f t="shared" si="0"/>
        <v>1000000</v>
      </c>
    </row>
    <row r="13" spans="1:15" x14ac:dyDescent="0.25">
      <c r="A13" s="170" t="s">
        <v>268</v>
      </c>
      <c r="B13" s="174" t="s">
        <v>235</v>
      </c>
      <c r="C13" s="172">
        <v>0</v>
      </c>
      <c r="D13" s="172">
        <v>974610</v>
      </c>
      <c r="E13" s="172"/>
      <c r="F13" s="172"/>
      <c r="G13" s="172"/>
      <c r="H13" s="172"/>
      <c r="I13" s="172">
        <v>187000</v>
      </c>
      <c r="J13" s="172"/>
      <c r="K13" s="172"/>
      <c r="L13" s="172"/>
      <c r="M13" s="172">
        <v>2000000</v>
      </c>
      <c r="N13" s="172"/>
      <c r="O13" s="173">
        <f t="shared" si="0"/>
        <v>3161610</v>
      </c>
    </row>
    <row r="14" spans="1:15" ht="33" customHeight="1" x14ac:dyDescent="0.25">
      <c r="A14" s="170" t="s">
        <v>269</v>
      </c>
      <c r="B14" s="171" t="s">
        <v>239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>
        <f t="shared" si="0"/>
        <v>0</v>
      </c>
    </row>
    <row r="15" spans="1:15" x14ac:dyDescent="0.25">
      <c r="A15" s="170" t="s">
        <v>270</v>
      </c>
      <c r="B15" s="174" t="s">
        <v>243</v>
      </c>
      <c r="C15" s="172">
        <v>22199524</v>
      </c>
      <c r="D15" s="172">
        <v>5203217</v>
      </c>
      <c r="E15" s="172">
        <v>-22826070</v>
      </c>
      <c r="F15" s="172">
        <v>6414932</v>
      </c>
      <c r="G15" s="172">
        <v>7359402</v>
      </c>
      <c r="H15" s="172">
        <v>2891966</v>
      </c>
      <c r="I15" s="172">
        <v>4266139</v>
      </c>
      <c r="J15" s="172">
        <v>4466154</v>
      </c>
      <c r="K15" s="172">
        <v>-19218250</v>
      </c>
      <c r="L15" s="172">
        <v>4362993</v>
      </c>
      <c r="M15" s="172">
        <v>2590506</v>
      </c>
      <c r="N15" s="172">
        <v>16045313</v>
      </c>
      <c r="O15" s="173">
        <f t="shared" si="0"/>
        <v>33755826</v>
      </c>
    </row>
    <row r="16" spans="1:15" x14ac:dyDescent="0.25">
      <c r="A16" s="175" t="s">
        <v>271</v>
      </c>
      <c r="B16" s="176" t="s">
        <v>400</v>
      </c>
      <c r="C16" s="177">
        <f t="shared" ref="C16:N16" si="1">SUM(C7:C15)</f>
        <v>28334217</v>
      </c>
      <c r="D16" s="177">
        <f t="shared" si="1"/>
        <v>12312520</v>
      </c>
      <c r="E16" s="177">
        <f t="shared" si="1"/>
        <v>10613623</v>
      </c>
      <c r="F16" s="177">
        <f t="shared" si="1"/>
        <v>19264252</v>
      </c>
      <c r="G16" s="177">
        <f t="shared" si="1"/>
        <v>13494095</v>
      </c>
      <c r="H16" s="177">
        <f t="shared" si="1"/>
        <v>10614159</v>
      </c>
      <c r="I16" s="177">
        <f t="shared" si="1"/>
        <v>10587832</v>
      </c>
      <c r="J16" s="177">
        <f t="shared" si="1"/>
        <v>10600847</v>
      </c>
      <c r="K16" s="177">
        <f t="shared" si="1"/>
        <v>11721443</v>
      </c>
      <c r="L16" s="177">
        <f t="shared" si="1"/>
        <v>10645151</v>
      </c>
      <c r="M16" s="177">
        <f t="shared" si="1"/>
        <v>20908272</v>
      </c>
      <c r="N16" s="177">
        <f t="shared" si="1"/>
        <v>23221971</v>
      </c>
      <c r="O16" s="177">
        <f t="shared" si="0"/>
        <v>182318382</v>
      </c>
    </row>
    <row r="17" spans="1:16" x14ac:dyDescent="0.25">
      <c r="A17" s="170" t="s">
        <v>272</v>
      </c>
      <c r="B17" s="565" t="s">
        <v>401</v>
      </c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</row>
    <row r="18" spans="1:16" x14ac:dyDescent="0.25">
      <c r="A18" s="170" t="s">
        <v>274</v>
      </c>
      <c r="B18" s="174" t="s">
        <v>6</v>
      </c>
      <c r="C18" s="172">
        <v>2230000</v>
      </c>
      <c r="D18" s="172">
        <v>2230000</v>
      </c>
      <c r="E18" s="172">
        <v>2230000</v>
      </c>
      <c r="F18" s="172">
        <v>2230000</v>
      </c>
      <c r="G18" s="172">
        <v>2230000</v>
      </c>
      <c r="H18" s="172">
        <v>2230000</v>
      </c>
      <c r="I18" s="172">
        <v>2230000</v>
      </c>
      <c r="J18" s="172">
        <v>2230000</v>
      </c>
      <c r="K18" s="172">
        <v>2230000</v>
      </c>
      <c r="L18" s="172">
        <v>2230000</v>
      </c>
      <c r="M18" s="172">
        <v>2230000</v>
      </c>
      <c r="N18" s="172">
        <v>2492196</v>
      </c>
      <c r="O18" s="173">
        <f t="shared" ref="O18:O24" si="2">SUM(C18:N18)</f>
        <v>27022196</v>
      </c>
    </row>
    <row r="19" spans="1:16" ht="34.5" customHeight="1" x14ac:dyDescent="0.25">
      <c r="A19" s="170" t="s">
        <v>275</v>
      </c>
      <c r="B19" s="171" t="s">
        <v>12</v>
      </c>
      <c r="C19" s="172">
        <v>368088</v>
      </c>
      <c r="D19" s="172">
        <v>368088</v>
      </c>
      <c r="E19" s="172">
        <v>368088</v>
      </c>
      <c r="F19" s="172">
        <v>368088</v>
      </c>
      <c r="G19" s="172">
        <v>368088</v>
      </c>
      <c r="H19" s="172">
        <v>368088</v>
      </c>
      <c r="I19" s="172">
        <v>368088</v>
      </c>
      <c r="J19" s="172">
        <v>368088</v>
      </c>
      <c r="K19" s="172">
        <v>368088</v>
      </c>
      <c r="L19" s="172">
        <v>368088</v>
      </c>
      <c r="M19" s="172">
        <v>368088</v>
      </c>
      <c r="N19" s="172">
        <v>573451</v>
      </c>
      <c r="O19" s="173">
        <f t="shared" si="2"/>
        <v>4622419</v>
      </c>
    </row>
    <row r="20" spans="1:16" x14ac:dyDescent="0.25">
      <c r="A20" s="170" t="s">
        <v>277</v>
      </c>
      <c r="B20" s="174" t="s">
        <v>402</v>
      </c>
      <c r="C20" s="172">
        <v>3176560</v>
      </c>
      <c r="D20" s="172">
        <v>3176560</v>
      </c>
      <c r="E20" s="172">
        <v>3176560</v>
      </c>
      <c r="F20" s="172">
        <v>3176560</v>
      </c>
      <c r="G20" s="172">
        <v>3176560</v>
      </c>
      <c r="H20" s="172">
        <v>3176560</v>
      </c>
      <c r="I20" s="172">
        <v>3176560</v>
      </c>
      <c r="J20" s="172">
        <v>3176560</v>
      </c>
      <c r="K20" s="172">
        <v>3176560</v>
      </c>
      <c r="L20" s="172">
        <v>3176560</v>
      </c>
      <c r="M20" s="172">
        <v>4837673</v>
      </c>
      <c r="N20" s="172">
        <v>4837683</v>
      </c>
      <c r="O20" s="173">
        <f t="shared" si="2"/>
        <v>41440956</v>
      </c>
    </row>
    <row r="21" spans="1:16" x14ac:dyDescent="0.25">
      <c r="A21" s="170" t="s">
        <v>279</v>
      </c>
      <c r="B21" s="174" t="s">
        <v>283</v>
      </c>
      <c r="C21" s="172">
        <v>95800</v>
      </c>
      <c r="D21" s="172">
        <v>95800</v>
      </c>
      <c r="E21" s="172">
        <v>95800</v>
      </c>
      <c r="F21" s="172">
        <v>95800</v>
      </c>
      <c r="G21" s="172">
        <v>95800</v>
      </c>
      <c r="H21" s="172">
        <v>95800</v>
      </c>
      <c r="I21" s="172">
        <v>95800</v>
      </c>
      <c r="J21" s="172">
        <v>95800</v>
      </c>
      <c r="K21" s="172">
        <v>1195800</v>
      </c>
      <c r="L21" s="172">
        <v>95800</v>
      </c>
      <c r="M21" s="172">
        <v>96200</v>
      </c>
      <c r="N21" s="172">
        <v>1095800</v>
      </c>
      <c r="O21" s="173">
        <f t="shared" si="2"/>
        <v>3250000</v>
      </c>
    </row>
    <row r="22" spans="1:16" x14ac:dyDescent="0.25">
      <c r="A22" s="170" t="s">
        <v>281</v>
      </c>
      <c r="B22" s="174" t="s">
        <v>403</v>
      </c>
      <c r="C22" s="172">
        <v>4674817</v>
      </c>
      <c r="D22" s="172">
        <v>4674817</v>
      </c>
      <c r="E22" s="172">
        <v>4674817</v>
      </c>
      <c r="F22" s="172">
        <v>4674817</v>
      </c>
      <c r="G22" s="172">
        <v>4674817</v>
      </c>
      <c r="H22" s="172">
        <v>4674817</v>
      </c>
      <c r="I22" s="172">
        <v>4674817</v>
      </c>
      <c r="J22" s="172">
        <v>4674817</v>
      </c>
      <c r="K22" s="172">
        <v>4674817</v>
      </c>
      <c r="L22" s="172">
        <v>4674817</v>
      </c>
      <c r="M22" s="172">
        <v>4674817</v>
      </c>
      <c r="N22" s="172">
        <v>11777371</v>
      </c>
      <c r="O22" s="173">
        <f t="shared" si="2"/>
        <v>63200358</v>
      </c>
    </row>
    <row r="23" spans="1:16" x14ac:dyDescent="0.25">
      <c r="A23" s="170" t="s">
        <v>282</v>
      </c>
      <c r="B23" s="174" t="s">
        <v>76</v>
      </c>
      <c r="C23" s="172">
        <v>15970000</v>
      </c>
      <c r="D23" s="172">
        <v>1700000</v>
      </c>
      <c r="E23" s="172"/>
      <c r="F23" s="172"/>
      <c r="G23" s="172">
        <v>2879936</v>
      </c>
      <c r="H23" s="172"/>
      <c r="I23" s="172"/>
      <c r="J23" s="172"/>
      <c r="K23" s="172"/>
      <c r="L23" s="172"/>
      <c r="M23" s="172">
        <v>6056370</v>
      </c>
      <c r="N23" s="172">
        <v>445220</v>
      </c>
      <c r="O23" s="173">
        <f t="shared" si="2"/>
        <v>27051526</v>
      </c>
    </row>
    <row r="24" spans="1:16" x14ac:dyDescent="0.25">
      <c r="A24" s="170" t="s">
        <v>284</v>
      </c>
      <c r="B24" s="171" t="s">
        <v>137</v>
      </c>
      <c r="C24" s="172"/>
      <c r="D24" s="172"/>
      <c r="E24" s="172"/>
      <c r="F24" s="172">
        <v>8679843</v>
      </c>
      <c r="G24" s="172"/>
      <c r="H24" s="172"/>
      <c r="I24" s="172"/>
      <c r="J24" s="172"/>
      <c r="K24" s="172"/>
      <c r="L24" s="172"/>
      <c r="M24" s="172">
        <v>2374900</v>
      </c>
      <c r="N24" s="172">
        <v>2000250</v>
      </c>
      <c r="O24" s="173">
        <f t="shared" si="2"/>
        <v>13054993</v>
      </c>
    </row>
    <row r="25" spans="1:16" x14ac:dyDescent="0.25">
      <c r="A25" s="170" t="s">
        <v>285</v>
      </c>
      <c r="B25" s="174" t="s">
        <v>404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>
        <v>33363</v>
      </c>
      <c r="M25" s="172"/>
      <c r="N25" s="172"/>
      <c r="O25" s="173">
        <f>SUM(F25:N25)</f>
        <v>33363</v>
      </c>
    </row>
    <row r="26" spans="1:16" x14ac:dyDescent="0.25">
      <c r="A26" s="170" t="s">
        <v>287</v>
      </c>
      <c r="B26" s="174" t="s">
        <v>84</v>
      </c>
      <c r="C26" s="172">
        <v>1818952</v>
      </c>
      <c r="D26" s="172">
        <v>67255</v>
      </c>
      <c r="E26" s="172">
        <v>68358</v>
      </c>
      <c r="F26" s="172">
        <v>39144</v>
      </c>
      <c r="G26" s="172">
        <v>68894</v>
      </c>
      <c r="H26" s="172">
        <v>68894</v>
      </c>
      <c r="I26" s="172">
        <v>42567</v>
      </c>
      <c r="J26" s="172">
        <v>55582</v>
      </c>
      <c r="K26" s="172">
        <v>76178</v>
      </c>
      <c r="L26" s="172">
        <v>66523</v>
      </c>
      <c r="M26" s="172">
        <v>270224</v>
      </c>
      <c r="N26" s="172"/>
      <c r="O26" s="173">
        <f>SUM(C26:N26)</f>
        <v>2642571</v>
      </c>
    </row>
    <row r="27" spans="1:16" x14ac:dyDescent="0.25">
      <c r="A27" s="178" t="s">
        <v>288</v>
      </c>
      <c r="B27" s="176" t="s">
        <v>405</v>
      </c>
      <c r="C27" s="177">
        <f>SUM(C18:C26)</f>
        <v>28334217</v>
      </c>
      <c r="D27" s="177">
        <f t="shared" ref="D27:N27" si="3">SUM(D18:D26)</f>
        <v>12312520</v>
      </c>
      <c r="E27" s="177">
        <f t="shared" si="3"/>
        <v>10613623</v>
      </c>
      <c r="F27" s="177">
        <f t="shared" si="3"/>
        <v>19264252</v>
      </c>
      <c r="G27" s="177">
        <f t="shared" si="3"/>
        <v>13494095</v>
      </c>
      <c r="H27" s="177">
        <f t="shared" si="3"/>
        <v>10614159</v>
      </c>
      <c r="I27" s="177">
        <f t="shared" si="3"/>
        <v>10587832</v>
      </c>
      <c r="J27" s="177">
        <f t="shared" si="3"/>
        <v>10600847</v>
      </c>
      <c r="K27" s="177">
        <f t="shared" si="3"/>
        <v>11721443</v>
      </c>
      <c r="L27" s="177">
        <f t="shared" si="3"/>
        <v>10645151</v>
      </c>
      <c r="M27" s="177">
        <f t="shared" si="3"/>
        <v>20908272</v>
      </c>
      <c r="N27" s="177">
        <f t="shared" si="3"/>
        <v>23221971</v>
      </c>
      <c r="O27" s="177">
        <f>SUM(C27:N27)</f>
        <v>182318382</v>
      </c>
    </row>
    <row r="28" spans="1:16" x14ac:dyDescent="0.25">
      <c r="A28" s="178" t="s">
        <v>289</v>
      </c>
      <c r="B28" s="179" t="s">
        <v>406</v>
      </c>
      <c r="C28" s="180">
        <f>C16-C27</f>
        <v>0</v>
      </c>
      <c r="D28" s="180">
        <f>D16-D27</f>
        <v>0</v>
      </c>
      <c r="E28" s="180">
        <f t="shared" ref="E28:O28" si="4">E16-E27</f>
        <v>0</v>
      </c>
      <c r="F28" s="180">
        <f t="shared" si="4"/>
        <v>0</v>
      </c>
      <c r="G28" s="180">
        <f t="shared" si="4"/>
        <v>0</v>
      </c>
      <c r="H28" s="180">
        <f t="shared" si="4"/>
        <v>0</v>
      </c>
      <c r="I28" s="180">
        <f t="shared" si="4"/>
        <v>0</v>
      </c>
      <c r="J28" s="180">
        <f t="shared" si="4"/>
        <v>0</v>
      </c>
      <c r="K28" s="180">
        <f t="shared" si="4"/>
        <v>0</v>
      </c>
      <c r="L28" s="180">
        <f t="shared" si="4"/>
        <v>0</v>
      </c>
      <c r="M28" s="180">
        <f t="shared" si="4"/>
        <v>0</v>
      </c>
      <c r="N28" s="180">
        <f t="shared" si="4"/>
        <v>0</v>
      </c>
      <c r="O28" s="180">
        <f t="shared" si="4"/>
        <v>0</v>
      </c>
      <c r="P28" t="s">
        <v>433</v>
      </c>
    </row>
  </sheetData>
  <mergeCells count="5">
    <mergeCell ref="I1:O1"/>
    <mergeCell ref="A3:O3"/>
    <mergeCell ref="B6:O6"/>
    <mergeCell ref="B17:O17"/>
    <mergeCell ref="I2:O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4</vt:i4>
      </vt:variant>
    </vt:vector>
  </HeadingPairs>
  <TitlesOfParts>
    <vt:vector size="14" baseType="lpstr">
      <vt:lpstr>1. Mérleg</vt:lpstr>
      <vt:lpstr>2. Bevétel funkciói</vt:lpstr>
      <vt:lpstr>3. Bevétel jogcím</vt:lpstr>
      <vt:lpstr>4. Bevételi feladat</vt:lpstr>
      <vt:lpstr>5.Kiadások</vt:lpstr>
      <vt:lpstr>6. Kiadási feladat</vt:lpstr>
      <vt:lpstr>7. Felhalmozási kiadások</vt:lpstr>
      <vt:lpstr>8. Gördülő</vt:lpstr>
      <vt:lpstr>Ei. felhaszn. terv</vt:lpstr>
      <vt:lpstr>közv. tám.</vt:lpstr>
      <vt:lpstr>'2. Bevétel funkciói'!Nyomtatási_terület</vt:lpstr>
      <vt:lpstr>'3. Bevétel jogcím'!Nyomtatási_terület</vt:lpstr>
      <vt:lpstr>'6. Kiadási feladat'!Nyomtatási_terület</vt:lpstr>
      <vt:lpstr>'közv. tám.'!Nyomtatási_terület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2021-04-22T14:02:07Z</cp:lastPrinted>
  <dcterms:created xsi:type="dcterms:W3CDTF">2020-01-17T10:12:12Z</dcterms:created>
  <dcterms:modified xsi:type="dcterms:W3CDTF">2021-05-03T13:44:21Z</dcterms:modified>
</cp:coreProperties>
</file>