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5\2025.02.04\"/>
    </mc:Choice>
  </mc:AlternateContent>
  <xr:revisionPtr revIDLastSave="0" documentId="13_ncr:1_{7526A483-80D7-423C-A29C-71DF0EDF7AE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Munka5" sheetId="12" r:id="rId10"/>
  </sheets>
  <definedNames>
    <definedName name="_xlnm.Print_Area" localSheetId="4">'5.Kiadások'!$A$1:$I$364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7" l="1"/>
  <c r="I361" i="1"/>
  <c r="I360" i="1"/>
  <c r="D33" i="9"/>
  <c r="C33" i="9"/>
  <c r="I38" i="1"/>
  <c r="I40" i="1"/>
  <c r="I363" i="1" l="1"/>
  <c r="H361" i="1"/>
  <c r="G356" i="1"/>
  <c r="F353" i="1"/>
  <c r="I350" i="1"/>
  <c r="I349" i="1" s="1"/>
  <c r="I348" i="1" s="1"/>
  <c r="H350" i="1"/>
  <c r="G350" i="1"/>
  <c r="G349" i="1" s="1"/>
  <c r="H349" i="1"/>
  <c r="H348" i="1" s="1"/>
  <c r="G348" i="1"/>
  <c r="G340" i="1" s="1"/>
  <c r="I346" i="1"/>
  <c r="H346" i="1"/>
  <c r="G346" i="1"/>
  <c r="I344" i="1"/>
  <c r="H344" i="1"/>
  <c r="G344" i="1"/>
  <c r="I342" i="1"/>
  <c r="H342" i="1"/>
  <c r="G342" i="1"/>
  <c r="H341" i="1"/>
  <c r="G341" i="1"/>
  <c r="I333" i="1"/>
  <c r="I332" i="1" s="1"/>
  <c r="I331" i="1" s="1"/>
  <c r="H333" i="1"/>
  <c r="H332" i="1" s="1"/>
  <c r="H331" i="1" s="1"/>
  <c r="G333" i="1"/>
  <c r="G332" i="1"/>
  <c r="G331" i="1"/>
  <c r="I330" i="1"/>
  <c r="I327" i="1"/>
  <c r="H327" i="1"/>
  <c r="G327" i="1"/>
  <c r="I325" i="1"/>
  <c r="I323" i="1" s="1"/>
  <c r="H325" i="1"/>
  <c r="H323" i="1" s="1"/>
  <c r="G325" i="1"/>
  <c r="G323" i="1"/>
  <c r="I321" i="1"/>
  <c r="I320" i="1" s="1"/>
  <c r="I314" i="1" s="1"/>
  <c r="H321" i="1"/>
  <c r="G321" i="1"/>
  <c r="G320" i="1" s="1"/>
  <c r="H320" i="1"/>
  <c r="I316" i="1"/>
  <c r="I315" i="1" s="1"/>
  <c r="H316" i="1"/>
  <c r="H315" i="1" s="1"/>
  <c r="G316" i="1"/>
  <c r="G315" i="1"/>
  <c r="G314" i="1" s="1"/>
  <c r="I311" i="1"/>
  <c r="I305" i="1" s="1"/>
  <c r="H311" i="1"/>
  <c r="G311" i="1"/>
  <c r="I307" i="1"/>
  <c r="I306" i="1" s="1"/>
  <c r="H307" i="1"/>
  <c r="H306" i="1" s="1"/>
  <c r="G307" i="1"/>
  <c r="G306" i="1"/>
  <c r="G305" i="1" s="1"/>
  <c r="I303" i="1"/>
  <c r="H303" i="1"/>
  <c r="G303" i="1"/>
  <c r="I301" i="1"/>
  <c r="H301" i="1"/>
  <c r="I295" i="1"/>
  <c r="I294" i="1" s="1"/>
  <c r="I291" i="1" s="1"/>
  <c r="I282" i="1" s="1"/>
  <c r="H295" i="1"/>
  <c r="G295" i="1"/>
  <c r="G294" i="1" s="1"/>
  <c r="H294" i="1"/>
  <c r="H291" i="1" s="1"/>
  <c r="I292" i="1"/>
  <c r="H292" i="1"/>
  <c r="G292" i="1"/>
  <c r="G291" i="1"/>
  <c r="I288" i="1"/>
  <c r="H288" i="1"/>
  <c r="G288" i="1"/>
  <c r="I284" i="1"/>
  <c r="I283" i="1" s="1"/>
  <c r="H284" i="1"/>
  <c r="H283" i="1" s="1"/>
  <c r="G284" i="1"/>
  <c r="G283" i="1"/>
  <c r="G282" i="1"/>
  <c r="I279" i="1"/>
  <c r="H279" i="1"/>
  <c r="G279" i="1"/>
  <c r="I277" i="1"/>
  <c r="H277" i="1"/>
  <c r="G277" i="1"/>
  <c r="I275" i="1"/>
  <c r="I273" i="1" s="1"/>
  <c r="H275" i="1"/>
  <c r="H273" i="1" s="1"/>
  <c r="H270" i="1" s="1"/>
  <c r="H269" i="1" s="1"/>
  <c r="G275" i="1"/>
  <c r="G273" i="1"/>
  <c r="I271" i="1"/>
  <c r="I270" i="1" s="1"/>
  <c r="I269" i="1" s="1"/>
  <c r="H271" i="1"/>
  <c r="G271" i="1"/>
  <c r="I266" i="1"/>
  <c r="H266" i="1"/>
  <c r="G266" i="1"/>
  <c r="I263" i="1"/>
  <c r="H263" i="1"/>
  <c r="G263" i="1"/>
  <c r="I261" i="1"/>
  <c r="H261" i="1"/>
  <c r="G261" i="1"/>
  <c r="I259" i="1"/>
  <c r="G259" i="1"/>
  <c r="G257" i="1" s="1"/>
  <c r="G254" i="1" s="1"/>
  <c r="G253" i="1" s="1"/>
  <c r="I257" i="1"/>
  <c r="H257" i="1"/>
  <c r="I255" i="1"/>
  <c r="H255" i="1"/>
  <c r="H254" i="1" s="1"/>
  <c r="H253" i="1" s="1"/>
  <c r="G255" i="1"/>
  <c r="I248" i="1"/>
  <c r="H248" i="1"/>
  <c r="G248" i="1"/>
  <c r="I244" i="1"/>
  <c r="I238" i="1" s="1"/>
  <c r="H244" i="1"/>
  <c r="I239" i="1"/>
  <c r="H239" i="1"/>
  <c r="H238" i="1" s="1"/>
  <c r="G239" i="1"/>
  <c r="G238" i="1" s="1"/>
  <c r="I236" i="1"/>
  <c r="I235" i="1" s="1"/>
  <c r="I231" i="1" s="1"/>
  <c r="H236" i="1"/>
  <c r="H235" i="1" s="1"/>
  <c r="G236" i="1"/>
  <c r="G235" i="1"/>
  <c r="I232" i="1"/>
  <c r="H232" i="1"/>
  <c r="G232" i="1"/>
  <c r="I228" i="1"/>
  <c r="H228" i="1"/>
  <c r="G228" i="1"/>
  <c r="I226" i="1"/>
  <c r="H226" i="1"/>
  <c r="G226" i="1"/>
  <c r="I222" i="1"/>
  <c r="H222" i="1"/>
  <c r="G222" i="1"/>
  <c r="I221" i="1"/>
  <c r="G221" i="1"/>
  <c r="I218" i="1"/>
  <c r="H218" i="1"/>
  <c r="G218" i="1"/>
  <c r="I215" i="1"/>
  <c r="H215" i="1"/>
  <c r="H214" i="1" s="1"/>
  <c r="G215" i="1"/>
  <c r="G214" i="1" s="1"/>
  <c r="G213" i="1" s="1"/>
  <c r="G212" i="1" s="1"/>
  <c r="I214" i="1"/>
  <c r="I213" i="1"/>
  <c r="I212" i="1" s="1"/>
  <c r="H213" i="1"/>
  <c r="H212" i="1" s="1"/>
  <c r="I210" i="1"/>
  <c r="H210" i="1"/>
  <c r="G210" i="1"/>
  <c r="I208" i="1"/>
  <c r="H208" i="1"/>
  <c r="G208" i="1"/>
  <c r="I205" i="1"/>
  <c r="I204" i="1" s="1"/>
  <c r="H205" i="1"/>
  <c r="H204" i="1" s="1"/>
  <c r="H200" i="1" s="1"/>
  <c r="H199" i="1" s="1"/>
  <c r="G205" i="1"/>
  <c r="G204" i="1"/>
  <c r="I202" i="1"/>
  <c r="H202" i="1"/>
  <c r="H201" i="1" s="1"/>
  <c r="G202" i="1"/>
  <c r="I201" i="1"/>
  <c r="G201" i="1"/>
  <c r="G200" i="1" s="1"/>
  <c r="G199" i="1" s="1"/>
  <c r="I196" i="1"/>
  <c r="H196" i="1"/>
  <c r="G196" i="1"/>
  <c r="G360" i="1" s="1"/>
  <c r="I192" i="1"/>
  <c r="H192" i="1"/>
  <c r="G192" i="1"/>
  <c r="I189" i="1"/>
  <c r="H189" i="1"/>
  <c r="G189" i="1"/>
  <c r="I187" i="1"/>
  <c r="I183" i="1" s="1"/>
  <c r="I177" i="1" s="1"/>
  <c r="I176" i="1" s="1"/>
  <c r="H187" i="1"/>
  <c r="H183" i="1" s="1"/>
  <c r="G187" i="1"/>
  <c r="I184" i="1"/>
  <c r="H184" i="1"/>
  <c r="G184" i="1"/>
  <c r="G183" i="1"/>
  <c r="I181" i="1"/>
  <c r="H181" i="1"/>
  <c r="I178" i="1"/>
  <c r="H178" i="1"/>
  <c r="G178" i="1"/>
  <c r="G177" i="1" s="1"/>
  <c r="G176" i="1" s="1"/>
  <c r="I174" i="1"/>
  <c r="I173" i="1" s="1"/>
  <c r="H174" i="1"/>
  <c r="G174" i="1"/>
  <c r="H173" i="1"/>
  <c r="G173" i="1"/>
  <c r="I170" i="1"/>
  <c r="H170" i="1"/>
  <c r="G170" i="1"/>
  <c r="I163" i="1"/>
  <c r="H163" i="1"/>
  <c r="G163" i="1"/>
  <c r="I160" i="1"/>
  <c r="H160" i="1"/>
  <c r="G160" i="1"/>
  <c r="I154" i="1"/>
  <c r="H154" i="1"/>
  <c r="H153" i="1" s="1"/>
  <c r="G154" i="1"/>
  <c r="G153" i="1" s="1"/>
  <c r="I153" i="1"/>
  <c r="I151" i="1"/>
  <c r="I150" i="1" s="1"/>
  <c r="I146" i="1" s="1"/>
  <c r="H151" i="1"/>
  <c r="H150" i="1" s="1"/>
  <c r="G151" i="1"/>
  <c r="G150" i="1"/>
  <c r="I147" i="1"/>
  <c r="H147" i="1"/>
  <c r="G147" i="1"/>
  <c r="G146" i="1" s="1"/>
  <c r="I142" i="1"/>
  <c r="H142" i="1"/>
  <c r="H356" i="1" s="1"/>
  <c r="G142" i="1"/>
  <c r="I140" i="1"/>
  <c r="H140" i="1"/>
  <c r="G140" i="1"/>
  <c r="I136" i="1"/>
  <c r="H136" i="1"/>
  <c r="H135" i="1" s="1"/>
  <c r="G136" i="1"/>
  <c r="I135" i="1"/>
  <c r="I134" i="1" s="1"/>
  <c r="G135" i="1"/>
  <c r="I132" i="1"/>
  <c r="H132" i="1"/>
  <c r="H127" i="1" s="1"/>
  <c r="H126" i="1" s="1"/>
  <c r="G132" i="1"/>
  <c r="H129" i="1"/>
  <c r="G129" i="1"/>
  <c r="G128" i="1" s="1"/>
  <c r="I128" i="1"/>
  <c r="I127" i="1" s="1"/>
  <c r="I126" i="1" s="1"/>
  <c r="H128" i="1"/>
  <c r="G127" i="1"/>
  <c r="G126" i="1" s="1"/>
  <c r="I124" i="1"/>
  <c r="H124" i="1"/>
  <c r="G124" i="1"/>
  <c r="I122" i="1"/>
  <c r="H122" i="1"/>
  <c r="G122" i="1"/>
  <c r="I121" i="1"/>
  <c r="I120" i="1" s="1"/>
  <c r="H121" i="1"/>
  <c r="G121" i="1"/>
  <c r="G120" i="1" s="1"/>
  <c r="H120" i="1"/>
  <c r="I118" i="1"/>
  <c r="H118" i="1"/>
  <c r="G118" i="1"/>
  <c r="G115" i="1" s="1"/>
  <c r="G114" i="1" s="1"/>
  <c r="I116" i="1"/>
  <c r="H116" i="1"/>
  <c r="H115" i="1" s="1"/>
  <c r="H114" i="1" s="1"/>
  <c r="G116" i="1"/>
  <c r="I115" i="1"/>
  <c r="I114" i="1" s="1"/>
  <c r="I108" i="1"/>
  <c r="H108" i="1"/>
  <c r="G108" i="1"/>
  <c r="I106" i="1"/>
  <c r="H106" i="1"/>
  <c r="G106" i="1"/>
  <c r="I103" i="1"/>
  <c r="I100" i="1" s="1"/>
  <c r="I99" i="1" s="1"/>
  <c r="H103" i="1"/>
  <c r="H100" i="1" s="1"/>
  <c r="H99" i="1" s="1"/>
  <c r="G103" i="1"/>
  <c r="G100" i="1" s="1"/>
  <c r="G99" i="1" s="1"/>
  <c r="I101" i="1"/>
  <c r="H101" i="1"/>
  <c r="G101" i="1"/>
  <c r="I97" i="1"/>
  <c r="H97" i="1"/>
  <c r="G97" i="1"/>
  <c r="I95" i="1"/>
  <c r="H95" i="1"/>
  <c r="H94" i="1" s="1"/>
  <c r="G95" i="1"/>
  <c r="I94" i="1"/>
  <c r="G94" i="1"/>
  <c r="I92" i="1"/>
  <c r="H92" i="1"/>
  <c r="G92" i="1"/>
  <c r="I89" i="1"/>
  <c r="I88" i="1" s="1"/>
  <c r="I87" i="1" s="1"/>
  <c r="H89" i="1"/>
  <c r="G89" i="1"/>
  <c r="H88" i="1"/>
  <c r="H87" i="1" s="1"/>
  <c r="G88" i="1"/>
  <c r="G87" i="1" s="1"/>
  <c r="I79" i="1"/>
  <c r="I78" i="1" s="1"/>
  <c r="H79" i="1"/>
  <c r="H78" i="1" s="1"/>
  <c r="G79" i="1"/>
  <c r="G78" i="1"/>
  <c r="I75" i="1"/>
  <c r="H75" i="1"/>
  <c r="H363" i="1" s="1"/>
  <c r="G75" i="1"/>
  <c r="I73" i="1"/>
  <c r="I72" i="1" s="1"/>
  <c r="H73" i="1"/>
  <c r="G73" i="1"/>
  <c r="H72" i="1"/>
  <c r="I70" i="1"/>
  <c r="I67" i="1" s="1"/>
  <c r="H70" i="1"/>
  <c r="G70" i="1"/>
  <c r="H67" i="1"/>
  <c r="H62" i="1" s="1"/>
  <c r="H58" i="1" s="1"/>
  <c r="H57" i="1" s="1"/>
  <c r="G67" i="1"/>
  <c r="I63" i="1"/>
  <c r="I62" i="1" s="1"/>
  <c r="I58" i="1" s="1"/>
  <c r="I57" i="1" s="1"/>
  <c r="H63" i="1"/>
  <c r="G63" i="1"/>
  <c r="G62" i="1" s="1"/>
  <c r="G58" i="1" s="1"/>
  <c r="G57" i="1" s="1"/>
  <c r="I59" i="1"/>
  <c r="H59" i="1"/>
  <c r="G59" i="1"/>
  <c r="I54" i="1"/>
  <c r="H54" i="1"/>
  <c r="H360" i="1" s="1"/>
  <c r="G54" i="1"/>
  <c r="I52" i="1"/>
  <c r="H52" i="1"/>
  <c r="G52" i="1"/>
  <c r="H40" i="1"/>
  <c r="H38" i="1" s="1"/>
  <c r="G40" i="1"/>
  <c r="I35" i="1"/>
  <c r="G38" i="1"/>
  <c r="G35" i="1" s="1"/>
  <c r="G359" i="1" s="1"/>
  <c r="H35" i="1"/>
  <c r="I30" i="1"/>
  <c r="H30" i="1"/>
  <c r="G30" i="1"/>
  <c r="I23" i="1"/>
  <c r="H23" i="1"/>
  <c r="H22" i="1" s="1"/>
  <c r="G23" i="1"/>
  <c r="G22" i="1" s="1"/>
  <c r="G17" i="1" s="1"/>
  <c r="I22" i="1"/>
  <c r="I18" i="1"/>
  <c r="I17" i="1" s="1"/>
  <c r="H18" i="1"/>
  <c r="H17" i="1" s="1"/>
  <c r="G18" i="1"/>
  <c r="I14" i="1"/>
  <c r="H14" i="1"/>
  <c r="G14" i="1"/>
  <c r="I11" i="1"/>
  <c r="I10" i="1" s="1"/>
  <c r="H11" i="1"/>
  <c r="G11" i="1"/>
  <c r="G10" i="1" s="1"/>
  <c r="G355" i="1" s="1"/>
  <c r="H10" i="1"/>
  <c r="F62" i="2"/>
  <c r="F56" i="2"/>
  <c r="F39" i="2"/>
  <c r="F25" i="2"/>
  <c r="F11" i="2"/>
  <c r="F10" i="2" s="1"/>
  <c r="F75" i="8"/>
  <c r="F74" i="8" s="1"/>
  <c r="F72" i="8"/>
  <c r="F70" i="8"/>
  <c r="F65" i="8"/>
  <c r="F84" i="8" s="1"/>
  <c r="F62" i="8"/>
  <c r="F61" i="8" s="1"/>
  <c r="F59" i="8"/>
  <c r="F58" i="8"/>
  <c r="F55" i="8"/>
  <c r="F54" i="8" s="1"/>
  <c r="F51" i="8" s="1"/>
  <c r="F52" i="8"/>
  <c r="F49" i="8"/>
  <c r="F79" i="8" s="1"/>
  <c r="F41" i="8"/>
  <c r="F40" i="8" s="1"/>
  <c r="F37" i="8"/>
  <c r="F36" i="8"/>
  <c r="F34" i="8"/>
  <c r="F32" i="8"/>
  <c r="F30" i="8"/>
  <c r="F29" i="8" s="1"/>
  <c r="F26" i="8"/>
  <c r="F22" i="8"/>
  <c r="F20" i="8"/>
  <c r="F82" i="8" s="1"/>
  <c r="F12" i="8"/>
  <c r="C33" i="3"/>
  <c r="C29" i="3"/>
  <c r="C23" i="3"/>
  <c r="C19" i="3"/>
  <c r="C15" i="3"/>
  <c r="C10" i="3"/>
  <c r="B21" i="7"/>
  <c r="I355" i="1" l="1"/>
  <c r="I9" i="1"/>
  <c r="I359" i="1"/>
  <c r="H358" i="1"/>
  <c r="H330" i="1"/>
  <c r="I357" i="1"/>
  <c r="I200" i="1"/>
  <c r="I199" i="1" s="1"/>
  <c r="I220" i="1"/>
  <c r="G357" i="1"/>
  <c r="G364" i="1" s="1"/>
  <c r="G9" i="1"/>
  <c r="G231" i="1"/>
  <c r="I358" i="1"/>
  <c r="H359" i="1"/>
  <c r="H146" i="1"/>
  <c r="H134" i="1" s="1"/>
  <c r="H177" i="1"/>
  <c r="H176" i="1" s="1"/>
  <c r="H231" i="1"/>
  <c r="H305" i="1"/>
  <c r="H314" i="1"/>
  <c r="G134" i="1"/>
  <c r="G220" i="1"/>
  <c r="G72" i="1"/>
  <c r="G363" i="1"/>
  <c r="G361" i="1"/>
  <c r="I254" i="1"/>
  <c r="I253" i="1" s="1"/>
  <c r="H282" i="1"/>
  <c r="G358" i="1"/>
  <c r="G330" i="1"/>
  <c r="H9" i="1"/>
  <c r="I356" i="1"/>
  <c r="H221" i="1"/>
  <c r="G270" i="1"/>
  <c r="G269" i="1" s="1"/>
  <c r="I341" i="1"/>
  <c r="I340" i="1" s="1"/>
  <c r="F39" i="8"/>
  <c r="F78" i="8"/>
  <c r="F81" i="8"/>
  <c r="F67" i="8"/>
  <c r="F25" i="8"/>
  <c r="F64" i="8"/>
  <c r="F24" i="8"/>
  <c r="F80" i="8"/>
  <c r="F83" i="8"/>
  <c r="F11" i="8"/>
  <c r="C35" i="3"/>
  <c r="C21" i="3"/>
  <c r="G353" i="1" l="1"/>
  <c r="I353" i="1"/>
  <c r="I364" i="1"/>
  <c r="H220" i="1"/>
  <c r="H353" i="1" s="1"/>
  <c r="H355" i="1"/>
  <c r="H357" i="1"/>
  <c r="F77" i="8"/>
  <c r="F86" i="8"/>
  <c r="H364" i="1" l="1"/>
  <c r="N9" i="11" l="1"/>
  <c r="C22" i="12" l="1"/>
  <c r="B22" i="12"/>
  <c r="F18" i="9"/>
  <c r="F13" i="9"/>
  <c r="F14" i="9"/>
  <c r="F15" i="9"/>
  <c r="F16" i="9"/>
  <c r="F17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16" i="10" l="1"/>
  <c r="F43" i="2" l="1"/>
  <c r="F41" i="2" s="1"/>
  <c r="F52" i="2" l="1"/>
  <c r="N23" i="11" l="1"/>
  <c r="M28" i="11"/>
  <c r="L28" i="11"/>
  <c r="K28" i="11"/>
  <c r="J28" i="11"/>
  <c r="I28" i="11"/>
  <c r="H28" i="11"/>
  <c r="G28" i="11"/>
  <c r="F28" i="11"/>
  <c r="E28" i="11"/>
  <c r="D28" i="11"/>
  <c r="C28" i="11"/>
  <c r="B28" i="11"/>
  <c r="N27" i="11"/>
  <c r="N26" i="11"/>
  <c r="N25" i="11"/>
  <c r="N24" i="11"/>
  <c r="N22" i="11"/>
  <c r="N21" i="11"/>
  <c r="N20" i="11"/>
  <c r="N19" i="11"/>
  <c r="M17" i="11"/>
  <c r="L17" i="11"/>
  <c r="K17" i="11"/>
  <c r="J17" i="11"/>
  <c r="I17" i="11"/>
  <c r="I29" i="11" s="1"/>
  <c r="H17" i="11"/>
  <c r="G17" i="11"/>
  <c r="F17" i="11"/>
  <c r="E17" i="11"/>
  <c r="D17" i="11"/>
  <c r="C17" i="1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F18" i="13"/>
  <c r="E18" i="13"/>
  <c r="D18" i="13"/>
  <c r="C18" i="13"/>
  <c r="F14" i="13"/>
  <c r="E14" i="13"/>
  <c r="D14" i="13"/>
  <c r="C14" i="13"/>
  <c r="F9" i="13"/>
  <c r="E9" i="13"/>
  <c r="D9" i="13"/>
  <c r="C9" i="13"/>
  <c r="F12" i="9"/>
  <c r="F33" i="9" s="1"/>
  <c r="D20" i="13" l="1"/>
  <c r="G29" i="11"/>
  <c r="K29" i="11"/>
  <c r="C33" i="13"/>
  <c r="H29" i="11"/>
  <c r="L29" i="11"/>
  <c r="C29" i="11"/>
  <c r="E29" i="11"/>
  <c r="D29" i="11"/>
  <c r="B29" i="11"/>
  <c r="N28" i="11"/>
  <c r="M29" i="11"/>
  <c r="F29" i="11"/>
  <c r="J29" i="11"/>
  <c r="N17" i="11"/>
  <c r="F20" i="13"/>
  <c r="E20" i="13"/>
  <c r="F33" i="13"/>
  <c r="E33" i="13"/>
  <c r="D33" i="13"/>
  <c r="C20" i="13"/>
  <c r="E20" i="10"/>
  <c r="D20" i="10"/>
  <c r="C20" i="10"/>
  <c r="F19" i="10"/>
  <c r="F18" i="10"/>
  <c r="F17" i="10"/>
  <c r="F15" i="10"/>
  <c r="F14" i="10"/>
  <c r="F13" i="10"/>
  <c r="F12" i="10"/>
  <c r="F11" i="10"/>
  <c r="F10" i="10"/>
  <c r="N29" i="11" l="1"/>
  <c r="F20" i="10"/>
  <c r="F37" i="2" l="1"/>
  <c r="F31" i="2"/>
  <c r="B29" i="7" l="1"/>
  <c r="F59" i="2" l="1"/>
  <c r="F58" i="2" s="1"/>
  <c r="F54" i="2"/>
  <c r="F35" i="2"/>
  <c r="F28" i="2"/>
  <c r="F23" i="2"/>
  <c r="F9" i="2" s="1"/>
  <c r="F34" i="2" l="1"/>
  <c r="F30" i="2" s="1"/>
  <c r="A5" i="12"/>
</calcChain>
</file>

<file path=xl/sharedStrings.xml><?xml version="1.0" encoding="utf-8"?>
<sst xmlns="http://schemas.openxmlformats.org/spreadsheetml/2006/main" count="1112" uniqueCount="459">
  <si>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</si>
  <si>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</si>
  <si>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</si>
  <si>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</si>
  <si>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</si>
  <si>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</si>
  <si>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</si>
  <si>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</si>
  <si>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</si>
  <si>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</si>
  <si>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</si>
  <si>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</si>
  <si>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</si>
  <si>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</si>
  <si>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</si>
  <si>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</si>
  <si>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</si>
  <si>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</si>
  <si>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</si>
  <si>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</si>
  <si>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</si>
  <si>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</si>
  <si>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</si>
  <si>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</si>
  <si>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</si>
  <si>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</si>
  <si>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</si>
  <si>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</si>
  <si>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</si>
  <si>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</si>
  <si>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</si>
  <si>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</si>
  <si>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</si>
  <si>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</si>
  <si>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</si>
  <si>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</si>
  <si>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</si>
  <si>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</si>
  <si>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</si>
  <si>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</si>
  <si>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</si>
  <si>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</si>
  <si>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</si>
  <si>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</si>
  <si>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</si>
  <si>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</si>
  <si>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</si>
  <si>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</si>
  <si>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</si>
  <si>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</si>
  <si>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</si>
  <si>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</si>
  <si>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</si>
  <si>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</si>
  <si>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</si>
  <si>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</si>
  <si>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</si>
  <si>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</si>
  <si>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</si>
  <si>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</si>
  <si>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</si>
  <si>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</si>
  <si>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</si>
  <si>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</si>
  <si>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</si>
  <si>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</si>
  <si>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</si>
  <si>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</si>
  <si>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</si>
  <si>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</si>
  <si>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</si>
  <si>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</si>
  <si>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</si>
  <si>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</si>
  <si>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</si>
  <si>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</si>
  <si>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</si>
  <si>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</si>
  <si>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</si>
  <si>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</si>
  <si>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</si>
  <si>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</si>
  <si>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</si>
  <si>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</si>
  <si>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</si>
  <si>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</si>
  <si>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</si>
  <si>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</si>
  <si>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</si>
  <si>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</si>
  <si>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</si>
  <si>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</si>
  <si>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</si>
  <si>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</si>
  <si>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</si>
  <si>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</si>
  <si>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</si>
  <si>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</si>
  <si>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</si>
  <si>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</si>
  <si>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</si>
  <si>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</si>
  <si>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</si>
  <si>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</si>
  <si>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</si>
  <si>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</si>
  <si>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</si>
  <si>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</si>
  <si>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</si>
  <si>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</si>
  <si>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</si>
  <si>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</si>
  <si>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</si>
  <si>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</si>
  <si>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</si>
  <si>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</si>
  <si>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</si>
  <si>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</si>
  <si>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</si>
  <si>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</si>
  <si>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</si>
  <si>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</si>
  <si>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</si>
  <si>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</si>
  <si>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</si>
  <si>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</si>
  <si>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</si>
  <si>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</si>
  <si>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</si>
  <si>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</si>
  <si>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</si>
  <si>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</si>
  <si>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</si>
  <si>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</si>
  <si>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</si>
  <si>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</si>
  <si>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</si>
  <si>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</si>
  <si>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</si>
  <si>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</si>
  <si>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</si>
  <si>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</si>
  <si>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</si>
  <si>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</si>
  <si>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</si>
  <si>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</si>
  <si>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</si>
  <si>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</si>
  <si>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</si>
  <si>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</si>
  <si>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</si>
  <si>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</si>
  <si>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</si>
  <si>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</si>
  <si>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</si>
  <si>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</si>
  <si>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</si>
  <si>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</si>
  <si>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</si>
  <si>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</si>
  <si>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</si>
  <si>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</si>
  <si>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</si>
  <si>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</si>
  <si>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</si>
  <si>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</si>
  <si>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</si>
  <si>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</si>
  <si>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</si>
  <si>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</si>
  <si>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</si>
  <si>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</si>
  <si>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</si>
  <si>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</si>
  <si>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</si>
  <si>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</si>
  <si>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</si>
  <si>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</si>
  <si>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</si>
  <si>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</si>
  <si>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</si>
  <si>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</si>
  <si>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</si>
  <si>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</si>
  <si>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</si>
  <si>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</si>
  <si>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</si>
  <si>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</si>
  <si>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</si>
  <si>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</si>
  <si>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</si>
  <si>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</si>
  <si>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</si>
  <si>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</si>
  <si>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</si>
  <si>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</si>
  <si>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</si>
  <si>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</si>
  <si>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</si>
  <si>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</si>
  <si>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</si>
  <si>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</si>
  <si>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</si>
  <si>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</si>
  <si>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</si>
  <si>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</si>
  <si>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</si>
  <si>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</si>
  <si>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</si>
  <si>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</si>
  <si>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</si>
  <si>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</si>
  <si>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</si>
  <si>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</si>
  <si>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</si>
  <si>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</si>
  <si>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</si>
  <si>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</si>
  <si>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</si>
  <si>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</si>
  <si>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</si>
  <si>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</si>
  <si>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</si>
  <si>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</si>
  <si>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</si>
  <si>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</si>
  <si>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</si>
  <si>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</si>
  <si>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</si>
  <si>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</si>
  <si>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</si>
  <si>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</si>
  <si>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K74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</si>
  <si>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</si>
  <si>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</si>
  <si>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</si>
  <si>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</si>
  <si>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</si>
  <si>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</si>
  <si>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</si>
  <si>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</si>
  <si>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</si>
  <si>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</si>
  <si>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</si>
  <si>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>Szakmai szolgáltatás / Főépítészi tevékenység, GDPR/</t>
  </si>
  <si>
    <t>Újszülöttek támogatása</t>
  </si>
  <si>
    <t>Rendkívüli települési támogatás</t>
  </si>
  <si>
    <t>B411</t>
  </si>
  <si>
    <t>Egyéb működési bevételek</t>
  </si>
  <si>
    <t>K5021</t>
  </si>
  <si>
    <t>Előző évi elszámolásból adódó kiadások</t>
  </si>
  <si>
    <t>Megbízási díj</t>
  </si>
  <si>
    <t>Táppénz hozzájárulás</t>
  </si>
  <si>
    <t>Csapásút felújítás</t>
  </si>
  <si>
    <t>Utcatáblák kihelyezése</t>
  </si>
  <si>
    <t>Kiküldetés</t>
  </si>
  <si>
    <t>Eszközbeszerzés</t>
  </si>
  <si>
    <t>Mosdó kialakítás</t>
  </si>
  <si>
    <t>Építményadó</t>
  </si>
  <si>
    <t>Idegenforgalmi adó</t>
  </si>
  <si>
    <t>Nemes-Cool -Túra a Tanú hegyek lábánál (Nemesek találkozója)</t>
  </si>
  <si>
    <t>Egyéb felhalmozási célú átvett pénzeszközök (Rendezvénytér)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</si>
  <si>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</si>
  <si>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</si>
  <si>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</si>
  <si>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</si>
  <si>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</si>
  <si>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</si>
  <si>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</si>
  <si>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</si>
  <si>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</si>
  <si>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</si>
  <si>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018030    Támogatási célú finanszírozási műveletek</t>
  </si>
  <si>
    <t>Államháztartáson belüli megelőgezések</t>
  </si>
  <si>
    <t>Bérleti díjak</t>
  </si>
  <si>
    <t xml:space="preserve">096015   Gyermekétkeztetés </t>
  </si>
  <si>
    <t>Ellátási díjak</t>
  </si>
  <si>
    <t xml:space="preserve">Felhalmozási célú önkormányzati támogatások </t>
  </si>
  <si>
    <t>Egyéb felhalmozási célú átvett pénzeszközök (Rendezvény tér)</t>
  </si>
  <si>
    <t>Egyéb működési célra átvett pénzeszközök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</si>
  <si>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</si>
  <si>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</si>
  <si>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</si>
  <si>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</si>
  <si>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</si>
  <si>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</si>
  <si>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</si>
  <si>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</si>
  <si>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</si>
  <si>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</si>
  <si>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</si>
  <si>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</si>
  <si>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</si>
  <si>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</si>
  <si>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</si>
  <si>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</si>
  <si>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</si>
  <si>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</si>
  <si>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</si>
  <si>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</si>
  <si>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</si>
  <si>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</si>
  <si>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082092</t>
  </si>
  <si>
    <t>Közművelődés</t>
  </si>
  <si>
    <t>096015</t>
  </si>
  <si>
    <t xml:space="preserve"> Gyermekétkeztetés</t>
  </si>
  <si>
    <t>Önkormányzat bevétele összesen: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</si>
  <si>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</si>
  <si>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</si>
  <si>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</si>
  <si>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</si>
  <si>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</si>
  <si>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</si>
  <si>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</si>
  <si>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</si>
  <si>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</si>
  <si>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</si>
  <si>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</si>
  <si>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</si>
  <si>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</si>
  <si>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</si>
  <si>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</si>
  <si>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</si>
  <si>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</si>
  <si>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</si>
  <si>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</si>
  <si>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</si>
  <si>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</si>
  <si>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</si>
  <si>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</si>
  <si>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</si>
  <si>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</si>
  <si>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</si>
  <si>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</si>
  <si>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</si>
  <si>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</si>
  <si>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</si>
  <si>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2025.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</si>
  <si>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</si>
  <si>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</si>
  <si>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</si>
  <si>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</si>
  <si>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</si>
  <si>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</si>
  <si>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</si>
  <si>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</si>
  <si>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</si>
  <si>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</si>
  <si>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</si>
  <si>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</si>
  <si>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</si>
  <si>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</si>
  <si>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</si>
  <si>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</si>
  <si>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</si>
  <si>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</si>
  <si>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</si>
  <si>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</si>
  <si>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</si>
  <si>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</si>
  <si>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</si>
  <si>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</si>
  <si>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</si>
  <si>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</si>
  <si>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</si>
  <si>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</si>
  <si>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</si>
  <si>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</si>
  <si>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</si>
  <si>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</si>
  <si>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</si>
  <si>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</si>
  <si>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</si>
  <si>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</si>
  <si>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</si>
  <si>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</si>
  <si>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</si>
  <si>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</si>
  <si>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</si>
  <si>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</si>
  <si>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</si>
  <si>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</si>
  <si>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</si>
  <si>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2026. előirányzat</t>
  </si>
  <si>
    <t>Elszámolásból származó bevételek</t>
  </si>
  <si>
    <t>K353</t>
  </si>
  <si>
    <t>Kamatkiadások</t>
  </si>
  <si>
    <t>B52</t>
  </si>
  <si>
    <t>Ingatlanok értékesítése</t>
  </si>
  <si>
    <t>052020 Szennyvíz gyűjtése, tisztítása, elhelyezése</t>
  </si>
  <si>
    <t>052020</t>
  </si>
  <si>
    <t>Szennyvíz gyűjtése, tisztítása, elhelyezése</t>
  </si>
  <si>
    <t>Közterülethasználati díj</t>
  </si>
  <si>
    <t>B408</t>
  </si>
  <si>
    <t>Kamatbevételek</t>
  </si>
  <si>
    <t>081030   Sportlétesítmények működtetése</t>
  </si>
  <si>
    <t>Járdafelújítás tervezés</t>
  </si>
  <si>
    <t>Rákóczi u. csapdékvíz elvezetés</t>
  </si>
  <si>
    <t>Egyéb nem intézményi ellátások</t>
  </si>
  <si>
    <t>Szemétszállítási kedvezmény</t>
  </si>
  <si>
    <t>Pácélszekrény beszerzés</t>
  </si>
  <si>
    <t>Bölcsöde társulási hozzájárulás</t>
  </si>
  <si>
    <t>Közutak, hidak, alagútak üzemeltetése fenntartása</t>
  </si>
  <si>
    <t>Egyéb bérleti díj</t>
  </si>
  <si>
    <t>Járdafelújítás tevezés</t>
  </si>
  <si>
    <t>2027. előirányzat</t>
  </si>
  <si>
    <t>Táncoló talpak</t>
  </si>
  <si>
    <t>Módosított előirányzat</t>
  </si>
  <si>
    <t>Tatay  Általános Iskola Diákjaiért Alapítvány Támogatása</t>
  </si>
  <si>
    <t>Lámpaoszlopok beszerzése</t>
  </si>
  <si>
    <t>József A. u. 60. ablakbeépítés</t>
  </si>
  <si>
    <t>Felújítások Áfája</t>
  </si>
  <si>
    <t xml:space="preserve">B403 </t>
  </si>
  <si>
    <t>Közvetített szolgáltatások</t>
  </si>
  <si>
    <t>B403</t>
  </si>
  <si>
    <t>Szivattyú beszerzés</t>
  </si>
  <si>
    <t>Közösségi tér fejlesztés /játszóeszközök beszerzése/</t>
  </si>
  <si>
    <t>Beruházások áfája</t>
  </si>
  <si>
    <t xml:space="preserve">Közösségi tér fejlesztés </t>
  </si>
  <si>
    <t>Járdafelújítás /Magyar Falu/</t>
  </si>
  <si>
    <t>Járdafelújítás / Magyar Falu/</t>
  </si>
  <si>
    <t>Egyéb külső szemályi juttatások</t>
  </si>
  <si>
    <t>Informatikai eszközbeszerzés</t>
  </si>
  <si>
    <t xml:space="preserve">2025. évi költségvetés összevont mérlege </t>
  </si>
  <si>
    <t>2025. évi költségvetés bevételei</t>
  </si>
  <si>
    <t>Önkormányzatoktól átvett működési célú támogatások</t>
  </si>
  <si>
    <t>Egyéb felhalmozási célú átvett pénzeszközök</t>
  </si>
  <si>
    <t>Óvodaműködés támogatása</t>
  </si>
  <si>
    <t>2024 évi módosított előirányzat</t>
  </si>
  <si>
    <t>2024 évi teljesítés</t>
  </si>
  <si>
    <t>2025 évi terv</t>
  </si>
  <si>
    <t>Temetőbővítés</t>
  </si>
  <si>
    <t>Csille utca terv+ pályázat</t>
  </si>
  <si>
    <t>Játszótéri eszközök felülvizsgálata</t>
  </si>
  <si>
    <t xml:space="preserve">Tetőfelújítás </t>
  </si>
  <si>
    <t>Beruházások Áfája</t>
  </si>
  <si>
    <t>Klímatizálás</t>
  </si>
  <si>
    <t>Egyéb üzemeltetési anyagok</t>
  </si>
  <si>
    <t>Szociális étkezés</t>
  </si>
  <si>
    <t>Fűtési támogatás</t>
  </si>
  <si>
    <t>Óvoda klimatizáslás</t>
  </si>
  <si>
    <t>2025. évi költségvetés bevételei jogcímenként</t>
  </si>
  <si>
    <t>1. melléklet az  /2025. (II.   . )  önkormányzati rendelethez</t>
  </si>
  <si>
    <t>2. melléklet a      /2025. (II.   . )  önkormányzati rendelethez</t>
  </si>
  <si>
    <t>3. melléklet a  /2025. (II.   . )  önkormányzati rendelethez</t>
  </si>
  <si>
    <t>4. melléklet a  /2025. (II.   . )  önkormányzati rendelethez</t>
  </si>
  <si>
    <t>5. melléklet a  /2025. (II.   . )  önkormányzati rendelethez</t>
  </si>
  <si>
    <t>6. melléklet a   /2025. (II.   . )  önkormányzati rendelethez</t>
  </si>
  <si>
    <t>7. melléklet a    /2025. (II.   . )  önkormányzati rendelethez</t>
  </si>
  <si>
    <t>8. melléklet a  /2025. (II.   . )  önkormányzati rendelethez</t>
  </si>
  <si>
    <t xml:space="preserve">                                                        9.melléklet a  /2025. (II.   . )  önkormányzati rendelethez</t>
  </si>
  <si>
    <t xml:space="preserve">                                                        10.melléklet a     /2025. (II.   . )  önkormányzati rendelethez</t>
  </si>
  <si>
    <t>Előirányzat-felhasználási terv 2025. évre</t>
  </si>
  <si>
    <t xml:space="preserve">2025.-2028.  évi költségvetési bevételei és kiadásai </t>
  </si>
  <si>
    <t>2028. előirányzat</t>
  </si>
  <si>
    <t xml:space="preserve">2025.évi költségvetés felhalmozási kiadásai </t>
  </si>
  <si>
    <t xml:space="preserve">2025. évi költségvetés kiadásai </t>
  </si>
  <si>
    <t>2025. évi költségvetés bevételei feladatonként</t>
  </si>
  <si>
    <t>Egyéb működési célú támogatások Közös Hivatal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</si>
</sst>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1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6" fillId="0" borderId="0"/>
    <xf numFmtId="0" fontId="28" fillId="0" borderId="0"/>
    <xf numFmtId="0" fontId="28" fillId="0" borderId="0"/>
  </cellStyleXfs>
  <cellXfs count="575">
    <xf numFmtId="0" fontId="0" fillId="0" borderId="0" xfId="0"/>
    <xf numFmtId="3" fontId="2" fillId="0" borderId="1" xfId="0" applyNumberFormat="1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49" fontId="3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9" fillId="4" borderId="4" xfId="0" applyFont="1" applyFill="1" applyBorder="1"/>
    <xf numFmtId="0" fontId="10" fillId="0" borderId="4" xfId="0" applyFont="1" applyBorder="1"/>
    <xf numFmtId="0" fontId="7" fillId="0" borderId="2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3" fontId="8" fillId="4" borderId="35" xfId="0" applyNumberFormat="1" applyFont="1" applyFill="1" applyBorder="1" applyAlignment="1">
      <alignment horizontal="right"/>
    </xf>
    <xf numFmtId="0" fontId="10" fillId="0" borderId="36" xfId="0" applyFont="1" applyBorder="1"/>
    <xf numFmtId="3" fontId="10" fillId="0" borderId="35" xfId="0" applyNumberFormat="1" applyFont="1" applyBorder="1"/>
    <xf numFmtId="0" fontId="9" fillId="4" borderId="36" xfId="0" applyFont="1" applyFill="1" applyBorder="1"/>
    <xf numFmtId="3" fontId="9" fillId="4" borderId="35" xfId="0" applyNumberFormat="1" applyFont="1" applyFill="1" applyBorder="1"/>
    <xf numFmtId="0" fontId="9" fillId="0" borderId="28" xfId="0" applyFont="1" applyBorder="1"/>
    <xf numFmtId="0" fontId="9" fillId="0" borderId="0" xfId="0" applyFont="1"/>
    <xf numFmtId="3" fontId="9" fillId="0" borderId="29" xfId="0" applyNumberFormat="1" applyFont="1" applyBorder="1"/>
    <xf numFmtId="3" fontId="7" fillId="0" borderId="26" xfId="0" applyNumberFormat="1" applyFont="1" applyBorder="1"/>
    <xf numFmtId="0" fontId="9" fillId="4" borderId="36" xfId="0" applyFont="1" applyFill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9" fillId="4" borderId="38" xfId="0" applyFont="1" applyFill="1" applyBorder="1"/>
    <xf numFmtId="0" fontId="9" fillId="4" borderId="39" xfId="0" applyFont="1" applyFill="1" applyBorder="1"/>
    <xf numFmtId="3" fontId="9" fillId="4" borderId="40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36" xfId="0" applyFont="1" applyBorder="1"/>
    <xf numFmtId="0" fontId="2" fillId="0" borderId="36" xfId="0" applyFont="1" applyBorder="1"/>
    <xf numFmtId="0" fontId="4" fillId="3" borderId="36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0" fontId="8" fillId="3" borderId="25" xfId="0" applyFont="1" applyFill="1" applyBorder="1"/>
    <xf numFmtId="0" fontId="2" fillId="0" borderId="0" xfId="0" applyFont="1"/>
    <xf numFmtId="0" fontId="4" fillId="0" borderId="5" xfId="0" applyFont="1" applyBorder="1"/>
    <xf numFmtId="0" fontId="2" fillId="0" borderId="9" xfId="0" applyFont="1" applyBorder="1"/>
    <xf numFmtId="0" fontId="0" fillId="0" borderId="1" xfId="0" applyBorder="1"/>
    <xf numFmtId="0" fontId="2" fillId="0" borderId="5" xfId="0" applyFont="1" applyBorder="1"/>
    <xf numFmtId="0" fontId="7" fillId="0" borderId="25" xfId="0" applyFont="1" applyBorder="1" applyAlignment="1">
      <alignment wrapText="1"/>
    </xf>
    <xf numFmtId="0" fontId="12" fillId="3" borderId="42" xfId="0" applyFont="1" applyFill="1" applyBorder="1"/>
    <xf numFmtId="49" fontId="12" fillId="3" borderId="3" xfId="0" applyNumberFormat="1" applyFont="1" applyFill="1" applyBorder="1" applyAlignment="1">
      <alignment horizontal="left"/>
    </xf>
    <xf numFmtId="49" fontId="12" fillId="3" borderId="3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36" xfId="0" applyFont="1" applyBorder="1"/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2" fillId="0" borderId="4" xfId="0" applyFont="1" applyBorder="1" applyAlignment="1">
      <alignment wrapText="1"/>
    </xf>
    <xf numFmtId="0" fontId="14" fillId="0" borderId="4" xfId="0" applyFont="1" applyBorder="1" applyAlignment="1">
      <alignment horizontal="left" wrapText="1"/>
    </xf>
    <xf numFmtId="3" fontId="11" fillId="0" borderId="1" xfId="0" applyNumberFormat="1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1" xfId="0" applyFont="1" applyBorder="1" applyAlignment="1">
      <alignment horizontal="left"/>
    </xf>
    <xf numFmtId="3" fontId="13" fillId="0" borderId="1" xfId="0" applyNumberFormat="1" applyFont="1" applyBorder="1"/>
    <xf numFmtId="164" fontId="12" fillId="0" borderId="36" xfId="0" applyNumberFormat="1" applyFont="1" applyBorder="1"/>
    <xf numFmtId="0" fontId="12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4" fontId="12" fillId="0" borderId="37" xfId="0" applyNumberFormat="1" applyFont="1" applyBorder="1"/>
    <xf numFmtId="0" fontId="14" fillId="0" borderId="1" xfId="0" applyFont="1" applyBorder="1"/>
    <xf numFmtId="0" fontId="14" fillId="0" borderId="37" xfId="0" applyFont="1" applyBorder="1"/>
    <xf numFmtId="0" fontId="12" fillId="3" borderId="36" xfId="0" applyFont="1" applyFill="1" applyBorder="1"/>
    <xf numFmtId="0" fontId="14" fillId="3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center"/>
    </xf>
    <xf numFmtId="0" fontId="13" fillId="3" borderId="36" xfId="0" applyFont="1" applyFill="1" applyBorder="1"/>
    <xf numFmtId="0" fontId="13" fillId="3" borderId="4" xfId="0" applyFont="1" applyFill="1" applyBorder="1"/>
    <xf numFmtId="0" fontId="13" fillId="6" borderId="4" xfId="0" applyFont="1" applyFill="1" applyBorder="1"/>
    <xf numFmtId="0" fontId="11" fillId="4" borderId="2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6" xfId="1" applyFont="1" applyBorder="1"/>
    <xf numFmtId="0" fontId="14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3" xfId="1" applyFont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12" fillId="3" borderId="3" xfId="0" applyFont="1" applyFill="1" applyBorder="1"/>
    <xf numFmtId="0" fontId="12" fillId="3" borderId="3" xfId="0" applyFont="1" applyFill="1" applyBorder="1" applyAlignment="1">
      <alignment horizontal="center"/>
    </xf>
    <xf numFmtId="0" fontId="11" fillId="0" borderId="36" xfId="0" applyFont="1" applyBorder="1"/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1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left"/>
    </xf>
    <xf numFmtId="164" fontId="14" fillId="0" borderId="36" xfId="0" applyNumberFormat="1" applyFont="1" applyBorder="1"/>
    <xf numFmtId="0" fontId="12" fillId="0" borderId="4" xfId="0" applyFont="1" applyBorder="1" applyAlignment="1">
      <alignment horizontal="center"/>
    </xf>
    <xf numFmtId="3" fontId="13" fillId="0" borderId="10" xfId="0" applyNumberFormat="1" applyFont="1" applyBorder="1"/>
    <xf numFmtId="0" fontId="14" fillId="0" borderId="0" xfId="0" applyFont="1" applyAlignment="1">
      <alignment horizontal="left"/>
    </xf>
    <xf numFmtId="0" fontId="12" fillId="4" borderId="36" xfId="0" applyFont="1" applyFill="1" applyBorder="1"/>
    <xf numFmtId="0" fontId="12" fillId="4" borderId="4" xfId="0" applyFont="1" applyFill="1" applyBorder="1" applyAlignment="1">
      <alignment horizontal="left"/>
    </xf>
    <xf numFmtId="3" fontId="11" fillId="0" borderId="11" xfId="0" applyNumberFormat="1" applyFont="1" applyBorder="1"/>
    <xf numFmtId="0" fontId="14" fillId="0" borderId="25" xfId="0" applyFont="1" applyBorder="1" applyAlignment="1">
      <alignment horizontal="left"/>
    </xf>
    <xf numFmtId="0" fontId="14" fillId="0" borderId="4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2" fillId="4" borderId="4" xfId="1" applyFont="1" applyFill="1" applyBorder="1" applyAlignment="1">
      <alignment horizontal="center"/>
    </xf>
    <xf numFmtId="0" fontId="12" fillId="0" borderId="36" xfId="0" applyFont="1" applyBorder="1" applyAlignment="1">
      <alignment horizontal="left"/>
    </xf>
    <xf numFmtId="3" fontId="13" fillId="0" borderId="5" xfId="0" applyNumberFormat="1" applyFont="1" applyBorder="1"/>
    <xf numFmtId="0" fontId="14" fillId="0" borderId="37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2" fillId="0" borderId="16" xfId="0" applyFont="1" applyBorder="1"/>
    <xf numFmtId="0" fontId="0" fillId="0" borderId="16" xfId="0" applyBorder="1"/>
    <xf numFmtId="0" fontId="0" fillId="0" borderId="6" xfId="0" applyBorder="1"/>
    <xf numFmtId="0" fontId="14" fillId="0" borderId="36" xfId="0" applyFont="1" applyBorder="1" applyAlignment="1">
      <alignment horizontal="left"/>
    </xf>
    <xf numFmtId="3" fontId="13" fillId="0" borderId="18" xfId="0" applyNumberFormat="1" applyFont="1" applyBorder="1"/>
    <xf numFmtId="0" fontId="14" fillId="0" borderId="28" xfId="0" applyFont="1" applyBorder="1"/>
    <xf numFmtId="3" fontId="11" fillId="0" borderId="18" xfId="0" applyNumberFormat="1" applyFont="1" applyBorder="1"/>
    <xf numFmtId="0" fontId="15" fillId="0" borderId="6" xfId="0" applyFont="1" applyBorder="1" applyAlignment="1">
      <alignment horizontal="left"/>
    </xf>
    <xf numFmtId="0" fontId="11" fillId="0" borderId="25" xfId="0" applyFont="1" applyBorder="1"/>
    <xf numFmtId="3" fontId="11" fillId="0" borderId="19" xfId="0" applyNumberFormat="1" applyFont="1" applyBorder="1"/>
    <xf numFmtId="0" fontId="14" fillId="3" borderId="5" xfId="0" applyFont="1" applyFill="1" applyBorder="1" applyAlignment="1">
      <alignment horizontal="left"/>
    </xf>
    <xf numFmtId="0" fontId="14" fillId="0" borderId="25" xfId="1" applyFont="1" applyBorder="1"/>
    <xf numFmtId="0" fontId="14" fillId="0" borderId="1" xfId="1" applyFont="1" applyBorder="1" applyAlignment="1">
      <alignment horizontal="left"/>
    </xf>
    <xf numFmtId="0" fontId="14" fillId="5" borderId="1" xfId="1" applyFont="1" applyFill="1" applyBorder="1" applyAlignment="1">
      <alignment horizontal="left"/>
    </xf>
    <xf numFmtId="0" fontId="14" fillId="3" borderId="43" xfId="0" applyFont="1" applyFill="1" applyBorder="1"/>
    <xf numFmtId="0" fontId="14" fillId="3" borderId="14" xfId="0" applyFont="1" applyFill="1" applyBorder="1" applyAlignment="1">
      <alignment horizontal="left"/>
    </xf>
    <xf numFmtId="0" fontId="12" fillId="3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0" fontId="12" fillId="2" borderId="36" xfId="0" applyFont="1" applyFill="1" applyBorder="1"/>
    <xf numFmtId="0" fontId="12" fillId="2" borderId="4" xfId="0" applyFont="1" applyFill="1" applyBorder="1" applyAlignment="1">
      <alignment wrapText="1"/>
    </xf>
    <xf numFmtId="0" fontId="12" fillId="2" borderId="5" xfId="0" applyFont="1" applyFill="1" applyBorder="1" applyAlignment="1">
      <alignment horizontal="left"/>
    </xf>
    <xf numFmtId="0" fontId="12" fillId="2" borderId="44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25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45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left"/>
    </xf>
    <xf numFmtId="0" fontId="12" fillId="0" borderId="42" xfId="0" applyFont="1" applyBorder="1"/>
    <xf numFmtId="0" fontId="12" fillId="3" borderId="44" xfId="1" applyFont="1" applyFill="1" applyBorder="1"/>
    <xf numFmtId="0" fontId="12" fillId="3" borderId="9" xfId="1" applyFont="1" applyFill="1" applyBorder="1" applyAlignment="1">
      <alignment horizontal="left"/>
    </xf>
    <xf numFmtId="0" fontId="14" fillId="3" borderId="9" xfId="1" applyFont="1" applyFill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37" xfId="1" applyFont="1" applyBorder="1"/>
    <xf numFmtId="0" fontId="12" fillId="0" borderId="9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0" fillId="0" borderId="13" xfId="0" applyBorder="1"/>
    <xf numFmtId="0" fontId="12" fillId="0" borderId="13" xfId="0" applyFont="1" applyBorder="1" applyAlignment="1">
      <alignment horizontal="left"/>
    </xf>
    <xf numFmtId="0" fontId="14" fillId="0" borderId="13" xfId="1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9" xfId="0" applyFont="1" applyBorder="1"/>
    <xf numFmtId="3" fontId="13" fillId="0" borderId="48" xfId="0" applyNumberFormat="1" applyFont="1" applyBorder="1"/>
    <xf numFmtId="3" fontId="11" fillId="0" borderId="48" xfId="0" applyNumberFormat="1" applyFont="1" applyBorder="1"/>
    <xf numFmtId="3" fontId="11" fillId="0" borderId="49" xfId="0" applyNumberFormat="1" applyFont="1" applyBorder="1"/>
    <xf numFmtId="0" fontId="1" fillId="0" borderId="28" xfId="0" applyFont="1" applyBorder="1" applyAlignment="1">
      <alignment horizontal="center"/>
    </xf>
    <xf numFmtId="3" fontId="12" fillId="3" borderId="26" xfId="0" applyNumberFormat="1" applyFont="1" applyFill="1" applyBorder="1"/>
    <xf numFmtId="3" fontId="12" fillId="0" borderId="18" xfId="0" applyNumberFormat="1" applyFont="1" applyBorder="1"/>
    <xf numFmtId="3" fontId="14" fillId="0" borderId="18" xfId="0" applyNumberFormat="1" applyFont="1" applyBorder="1"/>
    <xf numFmtId="3" fontId="12" fillId="3" borderId="18" xfId="0" applyNumberFormat="1" applyFont="1" applyFill="1" applyBorder="1"/>
    <xf numFmtId="3" fontId="13" fillId="4" borderId="18" xfId="0" applyNumberFormat="1" applyFont="1" applyFill="1" applyBorder="1"/>
    <xf numFmtId="3" fontId="11" fillId="0" borderId="26" xfId="0" applyNumberFormat="1" applyFont="1" applyBorder="1"/>
    <xf numFmtId="3" fontId="12" fillId="2" borderId="18" xfId="0" applyNumberFormat="1" applyFont="1" applyFill="1" applyBorder="1"/>
    <xf numFmtId="3" fontId="14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 wrapText="1"/>
    </xf>
    <xf numFmtId="3" fontId="11" fillId="0" borderId="35" xfId="0" applyNumberFormat="1" applyFont="1" applyBorder="1"/>
    <xf numFmtId="3" fontId="13" fillId="0" borderId="19" xfId="0" applyNumberFormat="1" applyFont="1" applyBorder="1"/>
    <xf numFmtId="3" fontId="13" fillId="3" borderId="18" xfId="0" applyNumberFormat="1" applyFont="1" applyFill="1" applyBorder="1"/>
    <xf numFmtId="0" fontId="14" fillId="0" borderId="0" xfId="0" applyFont="1"/>
    <xf numFmtId="3" fontId="13" fillId="3" borderId="48" xfId="0" applyNumberFormat="1" applyFont="1" applyFill="1" applyBorder="1"/>
    <xf numFmtId="3" fontId="13" fillId="3" borderId="50" xfId="1" applyNumberFormat="1" applyFont="1" applyFill="1" applyBorder="1"/>
    <xf numFmtId="3" fontId="13" fillId="0" borderId="18" xfId="1" applyNumberFormat="1" applyFont="1" applyBorder="1"/>
    <xf numFmtId="3" fontId="11" fillId="0" borderId="18" xfId="1" applyNumberFormat="1" applyFont="1" applyBorder="1"/>
    <xf numFmtId="3" fontId="13" fillId="0" borderId="26" xfId="1" applyNumberFormat="1" applyFont="1" applyBorder="1"/>
    <xf numFmtId="3" fontId="11" fillId="0" borderId="26" xfId="1" applyNumberFormat="1" applyFont="1" applyBorder="1"/>
    <xf numFmtId="3" fontId="13" fillId="5" borderId="26" xfId="1" applyNumberFormat="1" applyFont="1" applyFill="1" applyBorder="1"/>
    <xf numFmtId="3" fontId="13" fillId="5" borderId="18" xfId="1" applyNumberFormat="1" applyFont="1" applyFill="1" applyBorder="1"/>
    <xf numFmtId="3" fontId="11" fillId="5" borderId="18" xfId="1" applyNumberFormat="1" applyFont="1" applyFill="1" applyBorder="1"/>
    <xf numFmtId="3" fontId="13" fillId="3" borderId="51" xfId="0" applyNumberFormat="1" applyFont="1" applyFill="1" applyBorder="1"/>
    <xf numFmtId="3" fontId="11" fillId="2" borderId="48" xfId="0" applyNumberFormat="1" applyFont="1" applyFill="1" applyBorder="1"/>
    <xf numFmtId="3" fontId="13" fillId="2" borderId="51" xfId="0" applyNumberFormat="1" applyFont="1" applyFill="1" applyBorder="1"/>
    <xf numFmtId="3" fontId="13" fillId="2" borderId="48" xfId="0" applyNumberFormat="1" applyFont="1" applyFill="1" applyBorder="1"/>
    <xf numFmtId="3" fontId="13" fillId="2" borderId="5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8" fillId="3" borderId="41" xfId="0" applyFont="1" applyFill="1" applyBorder="1"/>
    <xf numFmtId="3" fontId="8" fillId="3" borderId="45" xfId="0" applyNumberFormat="1" applyFont="1" applyFill="1" applyBorder="1"/>
    <xf numFmtId="3" fontId="4" fillId="3" borderId="53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28" xfId="0" applyFont="1" applyBorder="1"/>
    <xf numFmtId="0" fontId="12" fillId="0" borderId="0" xfId="0" applyFont="1" applyAlignment="1">
      <alignment horizontal="left"/>
    </xf>
    <xf numFmtId="0" fontId="17" fillId="0" borderId="0" xfId="0" applyFont="1"/>
    <xf numFmtId="0" fontId="14" fillId="0" borderId="13" xfId="0" applyFont="1" applyBorder="1" applyAlignment="1">
      <alignment horizontal="left"/>
    </xf>
    <xf numFmtId="0" fontId="12" fillId="0" borderId="5" xfId="0" applyFont="1" applyBorder="1" applyAlignment="1">
      <alignment wrapText="1"/>
    </xf>
    <xf numFmtId="3" fontId="13" fillId="0" borderId="8" xfId="0" applyNumberFormat="1" applyFont="1" applyBorder="1"/>
    <xf numFmtId="0" fontId="12" fillId="3" borderId="58" xfId="0" applyFont="1" applyFill="1" applyBorder="1" applyAlignment="1">
      <alignment horizontal="left"/>
    </xf>
    <xf numFmtId="0" fontId="12" fillId="3" borderId="11" xfId="0" applyFont="1" applyFill="1" applyBorder="1"/>
    <xf numFmtId="3" fontId="12" fillId="3" borderId="24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3" fillId="3" borderId="36" xfId="0" applyFont="1" applyFill="1" applyBorder="1"/>
    <xf numFmtId="3" fontId="3" fillId="3" borderId="35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4" fillId="3" borderId="35" xfId="0" applyNumberFormat="1" applyFont="1" applyFill="1" applyBorder="1"/>
    <xf numFmtId="3" fontId="4" fillId="0" borderId="35" xfId="0" applyNumberFormat="1" applyFont="1" applyBorder="1"/>
    <xf numFmtId="3" fontId="2" fillId="0" borderId="35" xfId="0" applyNumberFormat="1" applyFont="1" applyBorder="1"/>
    <xf numFmtId="0" fontId="3" fillId="3" borderId="4" xfId="0" applyFont="1" applyFill="1" applyBorder="1" applyAlignment="1">
      <alignment horizontal="left"/>
    </xf>
    <xf numFmtId="3" fontId="4" fillId="0" borderId="31" xfId="0" applyNumberFormat="1" applyFont="1" applyBorder="1"/>
    <xf numFmtId="3" fontId="2" fillId="0" borderId="60" xfId="0" applyNumberFormat="1" applyFont="1" applyBorder="1"/>
    <xf numFmtId="0" fontId="4" fillId="7" borderId="36" xfId="0" applyFont="1" applyFill="1" applyBorder="1"/>
    <xf numFmtId="0" fontId="4" fillId="7" borderId="4" xfId="0" applyFont="1" applyFill="1" applyBorder="1"/>
    <xf numFmtId="3" fontId="2" fillId="7" borderId="35" xfId="0" applyNumberFormat="1" applyFont="1" applyFill="1" applyBorder="1"/>
    <xf numFmtId="0" fontId="2" fillId="7" borderId="38" xfId="0" applyFont="1" applyFill="1" applyBorder="1"/>
    <xf numFmtId="0" fontId="2" fillId="7" borderId="39" xfId="0" applyFont="1" applyFill="1" applyBorder="1"/>
    <xf numFmtId="3" fontId="4" fillId="7" borderId="40" xfId="0" applyNumberFormat="1" applyFont="1" applyFill="1" applyBorder="1"/>
    <xf numFmtId="3" fontId="4" fillId="3" borderId="32" xfId="0" applyNumberFormat="1" applyFont="1" applyFill="1" applyBorder="1"/>
    <xf numFmtId="0" fontId="3" fillId="0" borderId="36" xfId="0" applyFont="1" applyBorder="1"/>
    <xf numFmtId="0" fontId="3" fillId="0" borderId="4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right"/>
    </xf>
    <xf numFmtId="0" fontId="10" fillId="0" borderId="25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0" fillId="0" borderId="70" xfId="0" applyNumberFormat="1" applyFont="1" applyBorder="1"/>
    <xf numFmtId="0" fontId="10" fillId="0" borderId="71" xfId="0" applyFont="1" applyBorder="1" applyAlignment="1">
      <alignment horizontal="left"/>
    </xf>
    <xf numFmtId="3" fontId="10" fillId="0" borderId="72" xfId="0" applyNumberFormat="1" applyFont="1" applyBorder="1" applyAlignment="1">
      <alignment horizontal="right"/>
    </xf>
    <xf numFmtId="3" fontId="10" fillId="0" borderId="73" xfId="0" applyNumberFormat="1" applyFont="1" applyBorder="1" applyAlignment="1">
      <alignment horizontal="left"/>
    </xf>
    <xf numFmtId="49" fontId="10" fillId="0" borderId="74" xfId="0" applyNumberFormat="1" applyFont="1" applyBorder="1" applyAlignment="1">
      <alignment horizontal="left"/>
    </xf>
    <xf numFmtId="3" fontId="10" fillId="0" borderId="18" xfId="0" applyNumberFormat="1" applyFont="1" applyBorder="1" applyAlignment="1">
      <alignment horizontal="right"/>
    </xf>
    <xf numFmtId="49" fontId="10" fillId="0" borderId="25" xfId="0" applyNumberFormat="1" applyFont="1" applyBorder="1"/>
    <xf numFmtId="0" fontId="7" fillId="0" borderId="75" xfId="0" applyFont="1" applyBorder="1" applyAlignment="1">
      <alignment horizontal="left"/>
    </xf>
    <xf numFmtId="3" fontId="7" fillId="0" borderId="76" xfId="0" applyNumberFormat="1" applyFont="1" applyBorder="1" applyAlignment="1">
      <alignment horizontal="right"/>
    </xf>
    <xf numFmtId="0" fontId="10" fillId="0" borderId="77" xfId="0" applyFont="1" applyBorder="1"/>
    <xf numFmtId="0" fontId="7" fillId="0" borderId="72" xfId="0" applyFont="1" applyBorder="1" applyAlignment="1">
      <alignment horizontal="left"/>
    </xf>
    <xf numFmtId="49" fontId="7" fillId="0" borderId="25" xfId="0" applyNumberFormat="1" applyFont="1" applyBorder="1"/>
    <xf numFmtId="0" fontId="7" fillId="0" borderId="78" xfId="0" applyFont="1" applyBorder="1" applyAlignment="1">
      <alignment horizontal="left"/>
    </xf>
    <xf numFmtId="0" fontId="10" fillId="0" borderId="78" xfId="0" applyFont="1" applyBorder="1" applyAlignment="1">
      <alignment horizontal="left"/>
    </xf>
    <xf numFmtId="3" fontId="10" fillId="0" borderId="76" xfId="0" applyNumberFormat="1" applyFont="1" applyBorder="1" applyAlignment="1">
      <alignment horizontal="right"/>
    </xf>
    <xf numFmtId="0" fontId="10" fillId="0" borderId="77" xfId="0" applyFont="1" applyBorder="1" applyAlignment="1">
      <alignment horizontal="left"/>
    </xf>
    <xf numFmtId="0" fontId="10" fillId="0" borderId="79" xfId="0" applyFont="1" applyBorder="1" applyAlignment="1">
      <alignment horizontal="left"/>
    </xf>
    <xf numFmtId="3" fontId="10" fillId="0" borderId="80" xfId="0" applyNumberFormat="1" applyFont="1" applyBorder="1" applyAlignment="1">
      <alignment horizontal="right"/>
    </xf>
    <xf numFmtId="0" fontId="10" fillId="0" borderId="81" xfId="0" applyFont="1" applyBorder="1" applyAlignment="1">
      <alignment horizontal="left"/>
    </xf>
    <xf numFmtId="0" fontId="18" fillId="4" borderId="41" xfId="0" applyFont="1" applyFill="1" applyBorder="1"/>
    <xf numFmtId="0" fontId="9" fillId="4" borderId="82" xfId="0" applyFont="1" applyFill="1" applyBorder="1" applyAlignment="1">
      <alignment horizontal="left"/>
    </xf>
    <xf numFmtId="3" fontId="9" fillId="4" borderId="83" xfId="0" applyNumberFormat="1" applyFont="1" applyFill="1" applyBorder="1" applyAlignment="1">
      <alignment horizontal="right"/>
    </xf>
    <xf numFmtId="3" fontId="9" fillId="4" borderId="84" xfId="0" applyNumberFormat="1" applyFont="1" applyFill="1" applyBorder="1" applyAlignment="1">
      <alignment horizontal="right"/>
    </xf>
    <xf numFmtId="0" fontId="21" fillId="0" borderId="28" xfId="0" applyFont="1" applyBorder="1"/>
    <xf numFmtId="0" fontId="1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9" fontId="1" fillId="0" borderId="70" xfId="0" applyNumberFormat="1" applyFont="1" applyBorder="1"/>
    <xf numFmtId="0" fontId="1" fillId="0" borderId="72" xfId="0" applyFont="1" applyBorder="1" applyAlignment="1">
      <alignment wrapText="1"/>
    </xf>
    <xf numFmtId="3" fontId="1" fillId="0" borderId="73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right"/>
    </xf>
    <xf numFmtId="3" fontId="2" fillId="0" borderId="88" xfId="0" applyNumberFormat="1" applyFont="1" applyBorder="1" applyAlignment="1">
      <alignment horizontal="right"/>
    </xf>
    <xf numFmtId="49" fontId="1" fillId="0" borderId="25" xfId="0" applyNumberFormat="1" applyFont="1" applyBorder="1"/>
    <xf numFmtId="0" fontId="1" fillId="0" borderId="89" xfId="0" applyFont="1" applyBorder="1"/>
    <xf numFmtId="3" fontId="2" fillId="0" borderId="76" xfId="0" applyNumberFormat="1" applyFont="1" applyBorder="1" applyAlignment="1">
      <alignment horizontal="right"/>
    </xf>
    <xf numFmtId="0" fontId="1" fillId="0" borderId="89" xfId="0" applyFont="1" applyBorder="1" applyAlignment="1">
      <alignment wrapText="1"/>
    </xf>
    <xf numFmtId="3" fontId="1" fillId="0" borderId="76" xfId="0" applyNumberFormat="1" applyFont="1" applyBorder="1" applyAlignment="1">
      <alignment horizontal="right"/>
    </xf>
    <xf numFmtId="0" fontId="1" fillId="0" borderId="78" xfId="0" applyFont="1" applyBorder="1" applyAlignment="1">
      <alignment wrapText="1"/>
    </xf>
    <xf numFmtId="49" fontId="1" fillId="0" borderId="62" xfId="0" applyNumberFormat="1" applyFont="1" applyBorder="1"/>
    <xf numFmtId="0" fontId="1" fillId="0" borderId="90" xfId="0" applyFont="1" applyBorder="1"/>
    <xf numFmtId="3" fontId="1" fillId="0" borderId="80" xfId="0" applyNumberFormat="1" applyFont="1" applyBorder="1" applyAlignment="1">
      <alignment horizontal="right"/>
    </xf>
    <xf numFmtId="3" fontId="2" fillId="0" borderId="80" xfId="0" applyNumberFormat="1" applyFont="1" applyBorder="1" applyAlignment="1">
      <alignment horizontal="right"/>
    </xf>
    <xf numFmtId="0" fontId="1" fillId="0" borderId="79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4" borderId="41" xfId="0" applyFont="1" applyFill="1" applyBorder="1"/>
    <xf numFmtId="0" fontId="3" fillId="4" borderId="45" xfId="0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horizontal="right"/>
    </xf>
    <xf numFmtId="3" fontId="4" fillId="4" borderId="45" xfId="0" applyNumberFormat="1" applyFont="1" applyFill="1" applyBorder="1" applyAlignment="1">
      <alignment horizontal="right"/>
    </xf>
    <xf numFmtId="3" fontId="4" fillId="4" borderId="91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94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2" fillId="0" borderId="13" xfId="0" applyNumberFormat="1" applyFont="1" applyBorder="1"/>
    <xf numFmtId="0" fontId="2" fillId="0" borderId="1" xfId="0" applyFont="1" applyBorder="1"/>
    <xf numFmtId="0" fontId="3" fillId="0" borderId="6" xfId="0" applyFont="1" applyBorder="1"/>
    <xf numFmtId="0" fontId="3" fillId="0" borderId="4" xfId="0" applyFont="1" applyBorder="1"/>
    <xf numFmtId="3" fontId="3" fillId="0" borderId="5" xfId="0" applyNumberFormat="1" applyFont="1" applyBorder="1"/>
    <xf numFmtId="3" fontId="3" fillId="0" borderId="1" xfId="0" applyNumberFormat="1" applyFont="1" applyBorder="1"/>
    <xf numFmtId="0" fontId="1" fillId="0" borderId="4" xfId="0" applyFont="1" applyBorder="1"/>
    <xf numFmtId="0" fontId="3" fillId="8" borderId="6" xfId="0" applyFont="1" applyFill="1" applyBorder="1"/>
    <xf numFmtId="0" fontId="3" fillId="8" borderId="4" xfId="0" applyFont="1" applyFill="1" applyBorder="1"/>
    <xf numFmtId="3" fontId="3" fillId="8" borderId="5" xfId="0" applyNumberFormat="1" applyFont="1" applyFill="1" applyBorder="1"/>
    <xf numFmtId="3" fontId="3" fillId="8" borderId="1" xfId="0" applyNumberFormat="1" applyFont="1" applyFill="1" applyBorder="1"/>
    <xf numFmtId="3" fontId="2" fillId="0" borderId="8" xfId="0" applyNumberFormat="1" applyFont="1" applyBorder="1"/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4" fillId="0" borderId="0" xfId="0" applyFont="1"/>
    <xf numFmtId="0" fontId="25" fillId="0" borderId="0" xfId="2" applyFont="1" applyProtection="1">
      <protection locked="0"/>
    </xf>
    <xf numFmtId="0" fontId="29" fillId="0" borderId="0" xfId="3" applyFont="1" applyAlignment="1">
      <alignment horizontal="right"/>
    </xf>
    <xf numFmtId="0" fontId="27" fillId="0" borderId="1" xfId="2" applyFont="1" applyBorder="1" applyAlignment="1">
      <alignment horizontal="center" vertical="center"/>
    </xf>
    <xf numFmtId="0" fontId="30" fillId="0" borderId="1" xfId="2" applyFont="1" applyBorder="1" applyAlignment="1">
      <alignment horizontal="left" vertical="center" wrapText="1" indent="1"/>
    </xf>
    <xf numFmtId="165" fontId="30" fillId="0" borderId="1" xfId="2" applyNumberFormat="1" applyFont="1" applyBorder="1" applyAlignment="1" applyProtection="1">
      <alignment vertical="center"/>
      <protection locked="0"/>
    </xf>
    <xf numFmtId="165" fontId="30" fillId="0" borderId="1" xfId="2" applyNumberFormat="1" applyFont="1" applyBorder="1" applyAlignment="1">
      <alignment vertical="center"/>
    </xf>
    <xf numFmtId="0" fontId="30" fillId="0" borderId="1" xfId="2" applyFont="1" applyBorder="1" applyAlignment="1">
      <alignment horizontal="left" vertical="center" indent="1"/>
    </xf>
    <xf numFmtId="0" fontId="31" fillId="8" borderId="1" xfId="2" applyFont="1" applyFill="1" applyBorder="1" applyAlignment="1">
      <alignment horizontal="left" vertical="center" indent="1"/>
    </xf>
    <xf numFmtId="165" fontId="31" fillId="8" borderId="1" xfId="2" applyNumberFormat="1" applyFont="1" applyFill="1" applyBorder="1" applyAlignment="1">
      <alignment vertical="center"/>
    </xf>
    <xf numFmtId="0" fontId="31" fillId="8" borderId="1" xfId="2" applyFont="1" applyFill="1" applyBorder="1" applyAlignment="1">
      <alignment horizontal="left" indent="1"/>
    </xf>
    <xf numFmtId="165" fontId="31" fillId="8" borderId="1" xfId="2" applyNumberFormat="1" applyFont="1" applyFill="1" applyBorder="1"/>
    <xf numFmtId="0" fontId="8" fillId="0" borderId="28" xfId="4" applyFont="1" applyBorder="1" applyAlignment="1">
      <alignment horizontal="center" wrapText="1"/>
    </xf>
    <xf numFmtId="165" fontId="34" fillId="0" borderId="29" xfId="4" applyNumberFormat="1" applyFont="1" applyBorder="1" applyAlignment="1">
      <alignment horizontal="right" vertical="center"/>
    </xf>
    <xf numFmtId="0" fontId="35" fillId="0" borderId="95" xfId="4" applyFont="1" applyBorder="1" applyAlignment="1">
      <alignment horizontal="center" vertical="center" wrapText="1"/>
    </xf>
    <xf numFmtId="0" fontId="35" fillId="0" borderId="96" xfId="4" applyFont="1" applyBorder="1" applyAlignment="1">
      <alignment horizontal="center" vertical="center" wrapText="1"/>
    </xf>
    <xf numFmtId="0" fontId="35" fillId="0" borderId="97" xfId="4" applyFont="1" applyBorder="1" applyAlignment="1">
      <alignment horizontal="center" vertical="center" wrapText="1"/>
    </xf>
    <xf numFmtId="0" fontId="36" fillId="0" borderId="95" xfId="4" applyFont="1" applyBorder="1" applyAlignment="1">
      <alignment horizontal="center" vertical="center" wrapText="1"/>
    </xf>
    <xf numFmtId="0" fontId="36" fillId="0" borderId="96" xfId="4" applyFont="1" applyBorder="1" applyAlignment="1">
      <alignment horizontal="center" vertical="center" wrapText="1"/>
    </xf>
    <xf numFmtId="0" fontId="36" fillId="0" borderId="97" xfId="4" applyFont="1" applyBorder="1" applyAlignment="1">
      <alignment horizontal="center" vertical="center" wrapText="1"/>
    </xf>
    <xf numFmtId="0" fontId="30" fillId="0" borderId="70" xfId="4" applyFont="1" applyBorder="1" applyAlignment="1">
      <alignment horizontal="left" vertical="center" wrapText="1" indent="1"/>
    </xf>
    <xf numFmtId="165" fontId="37" fillId="0" borderId="98" xfId="4" applyNumberFormat="1" applyFont="1" applyBorder="1" applyAlignment="1" applyProtection="1">
      <alignment horizontal="right" vertical="center" wrapText="1" indent="1"/>
      <protection locked="0"/>
    </xf>
    <xf numFmtId="3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1"/>
    </xf>
    <xf numFmtId="165" fontId="37" fillId="0" borderId="71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9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8"/>
    </xf>
    <xf numFmtId="0" fontId="38" fillId="0" borderId="99" xfId="4" applyFont="1" applyBorder="1" applyAlignment="1">
      <alignment vertical="center" wrapText="1"/>
    </xf>
    <xf numFmtId="165" fontId="39" fillId="0" borderId="100" xfId="4" applyNumberFormat="1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12" fillId="0" borderId="10" xfId="0" applyFont="1" applyBorder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2" fillId="2" borderId="13" xfId="0" applyFont="1" applyFill="1" applyBorder="1"/>
    <xf numFmtId="0" fontId="12" fillId="2" borderId="5" xfId="0" applyFont="1" applyFill="1" applyBorder="1" applyAlignment="1">
      <alignment wrapText="1"/>
    </xf>
    <xf numFmtId="0" fontId="12" fillId="2" borderId="10" xfId="0" applyFont="1" applyFill="1" applyBorder="1" applyAlignment="1">
      <alignment horizontal="left"/>
    </xf>
    <xf numFmtId="3" fontId="12" fillId="2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center"/>
    </xf>
    <xf numFmtId="0" fontId="6" fillId="0" borderId="23" xfId="0" applyFont="1" applyBorder="1"/>
    <xf numFmtId="3" fontId="4" fillId="0" borderId="18" xfId="0" applyNumberFormat="1" applyFont="1" applyBorder="1"/>
    <xf numFmtId="3" fontId="2" fillId="0" borderId="18" xfId="0" applyNumberFormat="1" applyFont="1" applyBorder="1"/>
    <xf numFmtId="0" fontId="4" fillId="4" borderId="36" xfId="0" applyFont="1" applyFill="1" applyBorder="1"/>
    <xf numFmtId="0" fontId="4" fillId="4" borderId="4" xfId="0" applyFont="1" applyFill="1" applyBorder="1"/>
    <xf numFmtId="3" fontId="4" fillId="4" borderId="1" xfId="0" applyNumberFormat="1" applyFont="1" applyFill="1" applyBorder="1"/>
    <xf numFmtId="0" fontId="11" fillId="0" borderId="20" xfId="0" applyFont="1" applyBorder="1" applyAlignment="1">
      <alignment horizontal="left"/>
    </xf>
    <xf numFmtId="0" fontId="14" fillId="0" borderId="0" xfId="1" applyFont="1" applyAlignment="1">
      <alignment horizontal="left"/>
    </xf>
    <xf numFmtId="3" fontId="4" fillId="4" borderId="35" xfId="0" applyNumberFormat="1" applyFont="1" applyFill="1" applyBorder="1"/>
    <xf numFmtId="0" fontId="12" fillId="6" borderId="4" xfId="0" applyFont="1" applyFill="1" applyBorder="1" applyAlignment="1">
      <alignment horizontal="center"/>
    </xf>
    <xf numFmtId="165" fontId="33" fillId="0" borderId="0" xfId="4" applyNumberFormat="1" applyFont="1" applyAlignment="1">
      <alignment vertical="center" wrapText="1"/>
    </xf>
    <xf numFmtId="165" fontId="37" fillId="0" borderId="4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" xfId="4" applyNumberFormat="1" applyFont="1" applyBorder="1" applyAlignment="1" applyProtection="1">
      <alignment horizontal="right" vertical="center" wrapText="1" indent="1"/>
      <protection locked="0"/>
    </xf>
    <xf numFmtId="0" fontId="12" fillId="4" borderId="3" xfId="0" applyFont="1" applyFill="1" applyBorder="1" applyAlignment="1">
      <alignment horizontal="left"/>
    </xf>
    <xf numFmtId="164" fontId="12" fillId="0" borderId="0" xfId="0" applyNumberFormat="1" applyFont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1" fillId="0" borderId="1" xfId="0" applyFont="1" applyBorder="1"/>
    <xf numFmtId="0" fontId="4" fillId="0" borderId="37" xfId="0" applyFont="1" applyBorder="1" applyAlignment="1">
      <alignment horizontal="left"/>
    </xf>
    <xf numFmtId="0" fontId="14" fillId="0" borderId="44" xfId="0" applyFont="1" applyBorder="1"/>
    <xf numFmtId="3" fontId="11" fillId="0" borderId="29" xfId="0" applyNumberFormat="1" applyFont="1" applyBorder="1"/>
    <xf numFmtId="0" fontId="7" fillId="0" borderId="23" xfId="0" applyFont="1" applyBorder="1" applyAlignment="1">
      <alignment vertical="center"/>
    </xf>
    <xf numFmtId="0" fontId="9" fillId="4" borderId="37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34" xfId="0" applyFont="1" applyFill="1" applyBorder="1"/>
    <xf numFmtId="0" fontId="9" fillId="4" borderId="2" xfId="0" applyFont="1" applyFill="1" applyBorder="1"/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7" fillId="0" borderId="27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7" borderId="5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105" xfId="0" applyFont="1" applyFill="1" applyBorder="1" applyAlignment="1">
      <alignment horizontal="left"/>
    </xf>
    <xf numFmtId="0" fontId="4" fillId="7" borderId="106" xfId="0" applyFont="1" applyFill="1" applyBorder="1" applyAlignment="1">
      <alignment horizontal="left"/>
    </xf>
    <xf numFmtId="0" fontId="4" fillId="7" borderId="107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28" xfId="0" applyFont="1" applyBorder="1" applyAlignment="1">
      <alignment horizontal="center"/>
    </xf>
    <xf numFmtId="0" fontId="6" fillId="0" borderId="0" xfId="0" applyFont="1"/>
    <xf numFmtId="0" fontId="3" fillId="0" borderId="27" xfId="0" applyFont="1" applyBorder="1" applyAlignment="1">
      <alignment horizontal="left" vertical="center"/>
    </xf>
    <xf numFmtId="0" fontId="5" fillId="0" borderId="23" xfId="0" applyFont="1" applyBorder="1"/>
    <xf numFmtId="0" fontId="5" fillId="0" borderId="59" xfId="0" applyFont="1" applyBorder="1"/>
    <xf numFmtId="0" fontId="5" fillId="0" borderId="28" xfId="0" applyFont="1" applyBorder="1"/>
    <xf numFmtId="0" fontId="5" fillId="0" borderId="0" xfId="0" applyFont="1"/>
    <xf numFmtId="0" fontId="5" fillId="0" borderId="22" xfId="0" applyFont="1" applyBorder="1"/>
    <xf numFmtId="0" fontId="3" fillId="3" borderId="102" xfId="0" applyFont="1" applyFill="1" applyBorder="1" applyAlignment="1">
      <alignment horizontal="left"/>
    </xf>
    <xf numFmtId="0" fontId="3" fillId="3" borderId="103" xfId="0" applyFont="1" applyFill="1" applyBorder="1" applyAlignment="1">
      <alignment horizontal="left"/>
    </xf>
    <xf numFmtId="0" fontId="3" fillId="3" borderId="104" xfId="0" applyFont="1" applyFill="1" applyBorder="1" applyAlignment="1">
      <alignment horizontal="left"/>
    </xf>
    <xf numFmtId="0" fontId="4" fillId="3" borderId="37" xfId="0" applyFont="1" applyFill="1" applyBorder="1" applyAlignment="1">
      <alignment horizontal="left"/>
    </xf>
    <xf numFmtId="0" fontId="0" fillId="0" borderId="47" xfId="0" applyBorder="1" applyAlignment="1">
      <alignment horizontal="left" wrapText="1"/>
    </xf>
    <xf numFmtId="0" fontId="2" fillId="0" borderId="27" xfId="0" applyFont="1" applyBorder="1" applyAlignment="1">
      <alignment horizontal="right"/>
    </xf>
    <xf numFmtId="0" fontId="6" fillId="0" borderId="23" xfId="0" applyFont="1" applyBorder="1"/>
    <xf numFmtId="0" fontId="3" fillId="0" borderId="56" xfId="0" applyFont="1" applyBorder="1" applyAlignment="1">
      <alignment horizontal="center" vertical="center"/>
    </xf>
    <xf numFmtId="0" fontId="5" fillId="0" borderId="54" xfId="0" applyFont="1" applyBorder="1"/>
    <xf numFmtId="0" fontId="5" fillId="0" borderId="57" xfId="0" applyFont="1" applyBorder="1"/>
    <xf numFmtId="0" fontId="5" fillId="0" borderId="55" xfId="0" applyFont="1" applyBorder="1"/>
    <xf numFmtId="0" fontId="7" fillId="0" borderId="65" xfId="0" applyFont="1" applyBorder="1" applyAlignment="1">
      <alignment horizontal="center" vertical="center" wrapText="1"/>
    </xf>
    <xf numFmtId="0" fontId="0" fillId="0" borderId="24" xfId="0" applyBorder="1"/>
    <xf numFmtId="0" fontId="0" fillId="0" borderId="69" xfId="0" applyBorder="1"/>
    <xf numFmtId="0" fontId="2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21" fillId="0" borderId="0" xfId="0" applyFont="1"/>
    <xf numFmtId="0" fontId="21" fillId="0" borderId="29" xfId="0" applyFont="1" applyBorder="1"/>
    <xf numFmtId="0" fontId="22" fillId="0" borderId="2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9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0" fillId="0" borderId="29" xfId="0" applyBorder="1"/>
    <xf numFmtId="0" fontId="7" fillId="0" borderId="0" xfId="0" applyFont="1" applyAlignment="1">
      <alignment horizontal="right"/>
    </xf>
    <xf numFmtId="0" fontId="5" fillId="0" borderId="29" xfId="0" applyFont="1" applyBorder="1"/>
    <xf numFmtId="0" fontId="9" fillId="0" borderId="62" xfId="0" applyFont="1" applyBorder="1" applyAlignment="1">
      <alignment wrapText="1"/>
    </xf>
    <xf numFmtId="0" fontId="9" fillId="0" borderId="66" xfId="0" applyFont="1" applyBorder="1" applyAlignment="1">
      <alignment wrapText="1"/>
    </xf>
    <xf numFmtId="0" fontId="19" fillId="0" borderId="63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9" fillId="0" borderId="68" xfId="0" applyFont="1" applyBorder="1" applyAlignment="1">
      <alignment horizontal="center"/>
    </xf>
    <xf numFmtId="3" fontId="7" fillId="0" borderId="6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0" fontId="11" fillId="0" borderId="64" xfId="0" applyFont="1" applyBorder="1" applyAlignment="1">
      <alignment horizontal="center" vertical="center" wrapText="1"/>
    </xf>
    <xf numFmtId="0" fontId="20" fillId="0" borderId="7" xfId="0" applyFont="1" applyBorder="1"/>
    <xf numFmtId="0" fontId="7" fillId="0" borderId="64" xfId="0" applyFont="1" applyBorder="1" applyAlignment="1">
      <alignment horizontal="center" vertical="center" wrapText="1"/>
    </xf>
    <xf numFmtId="0" fontId="5" fillId="0" borderId="7" xfId="0" applyFont="1" applyBorder="1"/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/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101" xfId="0" applyFont="1" applyBorder="1" applyAlignment="1">
      <alignment horizontal="left" wrapText="1"/>
    </xf>
    <xf numFmtId="3" fontId="11" fillId="0" borderId="108" xfId="0" applyNumberFormat="1" applyFont="1" applyBorder="1" applyAlignment="1">
      <alignment horizontal="right"/>
    </xf>
    <xf numFmtId="3" fontId="11" fillId="0" borderId="109" xfId="0" applyNumberFormat="1" applyFont="1" applyBorder="1" applyAlignment="1">
      <alignment horizontal="right"/>
    </xf>
    <xf numFmtId="3" fontId="11" fillId="0" borderId="110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12" fillId="4" borderId="37" xfId="1" applyFont="1" applyFill="1" applyBorder="1"/>
    <xf numFmtId="0" fontId="0" fillId="4" borderId="16" xfId="0" applyFill="1" applyBorder="1"/>
    <xf numFmtId="0" fontId="0" fillId="4" borderId="17" xfId="0" applyFill="1" applyBorder="1"/>
    <xf numFmtId="0" fontId="12" fillId="0" borderId="25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5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4" borderId="34" xfId="0" applyFont="1" applyFill="1" applyBorder="1" applyAlignment="1">
      <alignment horizontal="left"/>
    </xf>
    <xf numFmtId="0" fontId="12" fillId="4" borderId="92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37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2" fillId="0" borderId="27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 vertical="center"/>
    </xf>
    <xf numFmtId="0" fontId="1" fillId="0" borderId="0" xfId="0" applyFont="1"/>
    <xf numFmtId="3" fontId="2" fillId="0" borderId="65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/>
    <xf numFmtId="3" fontId="2" fillId="0" borderId="69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62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3" fontId="2" fillId="0" borderId="6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14" xfId="0" applyNumberFormat="1" applyFont="1" applyBorder="1"/>
    <xf numFmtId="3" fontId="1" fillId="0" borderId="7" xfId="0" applyNumberFormat="1" applyFont="1" applyBorder="1"/>
    <xf numFmtId="3" fontId="1" fillId="0" borderId="14" xfId="0" applyNumberFormat="1" applyFont="1" applyBorder="1"/>
    <xf numFmtId="0" fontId="9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27" xfId="0" applyFont="1" applyBorder="1" applyAlignment="1">
      <alignment horizontal="right"/>
    </xf>
    <xf numFmtId="0" fontId="1" fillId="0" borderId="23" xfId="0" applyFont="1" applyBorder="1"/>
    <xf numFmtId="0" fontId="10" fillId="0" borderId="28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92" xfId="0" applyFont="1" applyBorder="1"/>
    <xf numFmtId="0" fontId="2" fillId="0" borderId="6" xfId="0" applyFont="1" applyBorder="1"/>
    <xf numFmtId="0" fontId="9" fillId="0" borderId="16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92" xfId="0" applyFont="1" applyBorder="1"/>
    <xf numFmtId="0" fontId="4" fillId="0" borderId="11" xfId="0" applyFont="1" applyBorder="1" applyAlignment="1">
      <alignment horizontal="center" wrapText="1"/>
    </xf>
    <xf numFmtId="0" fontId="0" fillId="0" borderId="8" xfId="0" applyBorder="1"/>
    <xf numFmtId="0" fontId="4" fillId="0" borderId="21" xfId="0" applyFont="1" applyBorder="1" applyAlignment="1">
      <alignment horizontal="center" wrapText="1"/>
    </xf>
    <xf numFmtId="0" fontId="0" fillId="0" borderId="93" xfId="0" applyBorder="1"/>
    <xf numFmtId="0" fontId="4" fillId="0" borderId="9" xfId="0" applyFont="1" applyBorder="1" applyAlignment="1">
      <alignment horizontal="center" wrapText="1"/>
    </xf>
    <xf numFmtId="0" fontId="2" fillId="0" borderId="7" xfId="0" applyFont="1" applyBorder="1"/>
    <xf numFmtId="0" fontId="27" fillId="0" borderId="0" xfId="2" applyFont="1" applyAlignment="1">
      <alignment horizontal="center"/>
    </xf>
    <xf numFmtId="0" fontId="29" fillId="0" borderId="1" xfId="2" applyFont="1" applyBorder="1" applyAlignment="1">
      <alignment horizontal="left" vertical="center" indent="1"/>
    </xf>
    <xf numFmtId="0" fontId="32" fillId="0" borderId="1" xfId="2" applyFont="1" applyBorder="1" applyAlignment="1">
      <alignment horizontal="left" vertical="center" indent="1"/>
    </xf>
    <xf numFmtId="0" fontId="40" fillId="0" borderId="0" xfId="0" applyFont="1" applyAlignment="1">
      <alignment horizontal="center"/>
    </xf>
    <xf numFmtId="0" fontId="0" fillId="0" borderId="23" xfId="0" applyBorder="1"/>
    <xf numFmtId="0" fontId="0" fillId="0" borderId="61" xfId="0" applyBorder="1"/>
    <xf numFmtId="0" fontId="8" fillId="0" borderId="28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29" xfId="4" applyFont="1" applyBorder="1" applyAlignment="1">
      <alignment horizontal="center" wrapText="1"/>
    </xf>
    <xf numFmtId="0" fontId="37" fillId="0" borderId="23" xfId="4" applyFont="1" applyBorder="1" applyAlignment="1">
      <alignment horizontal="justify" vertical="center" wrapText="1"/>
    </xf>
    <xf numFmtId="0" fontId="8" fillId="0" borderId="29" xfId="0" applyFont="1" applyBorder="1" applyAlignment="1">
      <alignment horizontal="center" vertical="center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view="pageBreakPreview" zoomScale="96" zoomScaleNormal="100" zoomScaleSheetLayoutView="96" workbookViewId="0">
      <selection sqref="A1:B1"/>
    </sheetView>
  </sheetViews>
  <sheetFormatPr defaultRowHeight="15" x14ac:dyDescent="0.25"/>
  <cols>
    <col min="1" max="1" width="4.7109375" customWidth="1"/>
    <col min="2" max="2" width="51.7109375" customWidth="1"/>
    <col min="3" max="3" width="18.140625" customWidth="1"/>
  </cols>
  <sheetData>
    <row r="1" spans="1:3" ht="15" customHeight="1" x14ac:dyDescent="0.25">
      <c r="A1" s="407" t="s">
        <v>442</v>
      </c>
      <c r="B1" s="408"/>
    </row>
    <row r="2" spans="1:3" ht="15.75" x14ac:dyDescent="0.25">
      <c r="A2" s="409"/>
      <c r="B2" s="410"/>
    </row>
    <row r="3" spans="1:3" ht="15.75" x14ac:dyDescent="0.25">
      <c r="A3" s="411" t="s">
        <v>0</v>
      </c>
      <c r="B3" s="412"/>
    </row>
    <row r="4" spans="1:3" ht="15.75" customHeight="1" x14ac:dyDescent="0.25">
      <c r="A4" s="411" t="s">
        <v>423</v>
      </c>
      <c r="B4" s="412"/>
    </row>
    <row r="5" spans="1:3" ht="15.75" x14ac:dyDescent="0.25">
      <c r="A5" s="159"/>
      <c r="B5" s="160"/>
    </row>
    <row r="6" spans="1:3" ht="15.75" x14ac:dyDescent="0.25">
      <c r="A6" s="12"/>
      <c r="B6" s="13"/>
    </row>
    <row r="7" spans="1:3" ht="15" customHeight="1" x14ac:dyDescent="0.25">
      <c r="A7" s="401" t="s">
        <v>203</v>
      </c>
      <c r="B7" s="402"/>
      <c r="C7" s="405" t="s">
        <v>407</v>
      </c>
    </row>
    <row r="8" spans="1:3" ht="15" customHeight="1" x14ac:dyDescent="0.25">
      <c r="A8" s="403"/>
      <c r="B8" s="404"/>
      <c r="C8" s="406"/>
    </row>
    <row r="9" spans="1:3" x14ac:dyDescent="0.25">
      <c r="A9" s="14">
        <v>1</v>
      </c>
      <c r="B9" s="8">
        <v>2</v>
      </c>
      <c r="C9" s="15">
        <v>3</v>
      </c>
    </row>
    <row r="10" spans="1:3" ht="15.75" x14ac:dyDescent="0.25">
      <c r="A10" s="399" t="s">
        <v>204</v>
      </c>
      <c r="B10" s="400"/>
      <c r="C10" s="16">
        <f>SUM(C11:C14)</f>
        <v>202438069</v>
      </c>
    </row>
    <row r="11" spans="1:3" ht="15.75" x14ac:dyDescent="0.25">
      <c r="A11" s="17" t="s">
        <v>133</v>
      </c>
      <c r="B11" s="9" t="s">
        <v>134</v>
      </c>
      <c r="C11" s="18">
        <v>107552469</v>
      </c>
    </row>
    <row r="12" spans="1:3" ht="15.75" x14ac:dyDescent="0.25">
      <c r="A12" s="17" t="s">
        <v>161</v>
      </c>
      <c r="B12" s="9" t="s">
        <v>162</v>
      </c>
      <c r="C12" s="18">
        <v>85500000</v>
      </c>
    </row>
    <row r="13" spans="1:3" ht="15.75" x14ac:dyDescent="0.25">
      <c r="A13" s="17" t="s">
        <v>173</v>
      </c>
      <c r="B13" s="9" t="s">
        <v>174</v>
      </c>
      <c r="C13" s="18">
        <v>9385600</v>
      </c>
    </row>
    <row r="14" spans="1:3" ht="15.75" x14ac:dyDescent="0.25">
      <c r="A14" s="17" t="s">
        <v>185</v>
      </c>
      <c r="B14" s="9" t="s">
        <v>186</v>
      </c>
      <c r="C14" s="18">
        <v>0</v>
      </c>
    </row>
    <row r="15" spans="1:3" ht="15.75" x14ac:dyDescent="0.25">
      <c r="A15" s="25" t="s">
        <v>205</v>
      </c>
      <c r="B15" s="10"/>
      <c r="C15" s="20">
        <f>SUM(C16:C18)</f>
        <v>27499400</v>
      </c>
    </row>
    <row r="16" spans="1:3" ht="15.75" x14ac:dyDescent="0.25">
      <c r="A16" s="17" t="s">
        <v>158</v>
      </c>
      <c r="B16" s="11" t="s">
        <v>159</v>
      </c>
      <c r="C16" s="18">
        <v>0</v>
      </c>
    </row>
    <row r="17" spans="1:3" ht="15.75" x14ac:dyDescent="0.25">
      <c r="A17" s="17" t="s">
        <v>183</v>
      </c>
      <c r="B17" s="9" t="s">
        <v>184</v>
      </c>
      <c r="C17" s="18">
        <v>7568000</v>
      </c>
    </row>
    <row r="18" spans="1:3" ht="15.75" x14ac:dyDescent="0.25">
      <c r="A18" s="17" t="s">
        <v>189</v>
      </c>
      <c r="B18" s="9" t="s">
        <v>190</v>
      </c>
      <c r="C18" s="18">
        <v>19931400</v>
      </c>
    </row>
    <row r="19" spans="1:3" ht="15.75" x14ac:dyDescent="0.25">
      <c r="A19" s="397" t="s">
        <v>193</v>
      </c>
      <c r="B19" s="398"/>
      <c r="C19" s="20">
        <f>SUM(C20)</f>
        <v>27100000</v>
      </c>
    </row>
    <row r="20" spans="1:3" ht="15.75" x14ac:dyDescent="0.25">
      <c r="A20" s="17" t="s">
        <v>192</v>
      </c>
      <c r="B20" s="9" t="s">
        <v>193</v>
      </c>
      <c r="C20" s="18">
        <v>27100000</v>
      </c>
    </row>
    <row r="21" spans="1:3" ht="15.75" x14ac:dyDescent="0.25">
      <c r="A21" s="19" t="s">
        <v>206</v>
      </c>
      <c r="B21" s="10"/>
      <c r="C21" s="20">
        <f>SUM(C10+C15+C19)</f>
        <v>257037469</v>
      </c>
    </row>
    <row r="22" spans="1:3" ht="15.75" x14ac:dyDescent="0.25">
      <c r="A22" s="21"/>
      <c r="B22" s="22"/>
      <c r="C22" s="23"/>
    </row>
    <row r="23" spans="1:3" ht="15.75" x14ac:dyDescent="0.25">
      <c r="A23" s="397" t="s">
        <v>207</v>
      </c>
      <c r="B23" s="398"/>
      <c r="C23" s="20">
        <f>SUM(C24:C28)</f>
        <v>242250474</v>
      </c>
    </row>
    <row r="24" spans="1:3" ht="15.75" x14ac:dyDescent="0.25">
      <c r="A24" s="17" t="s">
        <v>5</v>
      </c>
      <c r="B24" s="9" t="s">
        <v>208</v>
      </c>
      <c r="C24" s="24">
        <v>53703175</v>
      </c>
    </row>
    <row r="25" spans="1:3" ht="15.75" x14ac:dyDescent="0.25">
      <c r="A25" s="17" t="s">
        <v>11</v>
      </c>
      <c r="B25" s="11" t="s">
        <v>209</v>
      </c>
      <c r="C25" s="18">
        <v>4140343</v>
      </c>
    </row>
    <row r="26" spans="1:3" ht="15.75" x14ac:dyDescent="0.25">
      <c r="A26" s="17" t="s">
        <v>14</v>
      </c>
      <c r="B26" s="9" t="s">
        <v>15</v>
      </c>
      <c r="C26" s="18">
        <v>63964000</v>
      </c>
    </row>
    <row r="27" spans="1:3" ht="15.75" x14ac:dyDescent="0.25">
      <c r="A27" s="17" t="s">
        <v>108</v>
      </c>
      <c r="B27" s="9" t="s">
        <v>210</v>
      </c>
      <c r="C27" s="18">
        <v>4600000</v>
      </c>
    </row>
    <row r="28" spans="1:3" ht="15.75" x14ac:dyDescent="0.25">
      <c r="A28" s="17" t="s">
        <v>46</v>
      </c>
      <c r="B28" s="9" t="s">
        <v>47</v>
      </c>
      <c r="C28" s="18">
        <v>115842956</v>
      </c>
    </row>
    <row r="29" spans="1:3" ht="15.75" x14ac:dyDescent="0.25">
      <c r="A29" s="397" t="s">
        <v>211</v>
      </c>
      <c r="B29" s="398"/>
      <c r="C29" s="20">
        <f>SUM(C30:C32)</f>
        <v>11703966</v>
      </c>
    </row>
    <row r="30" spans="1:3" ht="15.75" x14ac:dyDescent="0.25">
      <c r="A30" s="26" t="s">
        <v>61</v>
      </c>
      <c r="B30" s="9" t="s">
        <v>62</v>
      </c>
      <c r="C30" s="18">
        <v>2000000</v>
      </c>
    </row>
    <row r="31" spans="1:3" ht="15.75" x14ac:dyDescent="0.25">
      <c r="A31" s="26" t="s">
        <v>103</v>
      </c>
      <c r="B31" s="9" t="s">
        <v>104</v>
      </c>
      <c r="C31" s="18">
        <v>9703966</v>
      </c>
    </row>
    <row r="32" spans="1:3" ht="15.75" x14ac:dyDescent="0.25">
      <c r="A32" s="17" t="s">
        <v>120</v>
      </c>
      <c r="B32" s="11" t="s">
        <v>121</v>
      </c>
      <c r="C32" s="18">
        <v>0</v>
      </c>
    </row>
    <row r="33" spans="1:3" ht="15.75" x14ac:dyDescent="0.25">
      <c r="A33" s="397" t="s">
        <v>66</v>
      </c>
      <c r="B33" s="398"/>
      <c r="C33" s="20">
        <f>SUM(C34)</f>
        <v>3083029</v>
      </c>
    </row>
    <row r="34" spans="1:3" ht="15.75" x14ac:dyDescent="0.25">
      <c r="A34" s="17" t="s">
        <v>65</v>
      </c>
      <c r="B34" s="11" t="s">
        <v>66</v>
      </c>
      <c r="C34" s="18">
        <v>3083029</v>
      </c>
    </row>
    <row r="35" spans="1:3" ht="16.5" thickBot="1" x14ac:dyDescent="0.3">
      <c r="A35" s="27" t="s">
        <v>212</v>
      </c>
      <c r="B35" s="28"/>
      <c r="C35" s="29">
        <f>SUM(C29,C23,C33)</f>
        <v>257037469</v>
      </c>
    </row>
  </sheetData>
  <mergeCells count="11">
    <mergeCell ref="A7:B8"/>
    <mergeCell ref="C7:C8"/>
    <mergeCell ref="A1:B1"/>
    <mergeCell ref="A2:B2"/>
    <mergeCell ref="A3:B3"/>
    <mergeCell ref="A4:B4"/>
    <mergeCell ref="A29:B29"/>
    <mergeCell ref="A33:B33"/>
    <mergeCell ref="A10:B10"/>
    <mergeCell ref="A23:B23"/>
    <mergeCell ref="A19:B19"/>
  </mergeCells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workbookViewId="0">
      <selection sqref="A1:C1"/>
    </sheetView>
  </sheetViews>
  <sheetFormatPr defaultRowHeight="15" x14ac:dyDescent="0.25"/>
  <cols>
    <col min="1" max="1" width="40.28515625" bestFit="1" customWidth="1"/>
    <col min="2" max="2" width="16.42578125" customWidth="1"/>
    <col min="3" max="3" width="17.5703125" customWidth="1"/>
  </cols>
  <sheetData>
    <row r="1" spans="1:3" ht="15.75" x14ac:dyDescent="0.25">
      <c r="A1" s="407" t="s">
        <v>451</v>
      </c>
      <c r="B1" s="568"/>
      <c r="C1" s="569"/>
    </row>
    <row r="2" spans="1:3" ht="15.75" x14ac:dyDescent="0.25">
      <c r="A2" s="411" t="s">
        <v>0</v>
      </c>
      <c r="B2" s="412"/>
      <c r="C2" s="574"/>
    </row>
    <row r="3" spans="1:3" ht="15.75" x14ac:dyDescent="0.25">
      <c r="A3" s="570" t="s">
        <v>363</v>
      </c>
      <c r="B3" s="571"/>
      <c r="C3" s="572"/>
    </row>
    <row r="4" spans="1:3" ht="16.5" thickBot="1" x14ac:dyDescent="0.3">
      <c r="A4" s="341"/>
      <c r="B4" s="382"/>
      <c r="C4" s="342" t="s">
        <v>364</v>
      </c>
    </row>
    <row r="5" spans="1:3" ht="24.75" thickBot="1" x14ac:dyDescent="0.3">
      <c r="A5" s="343">
        <f ca="1">A5:C19</f>
        <v>0</v>
      </c>
      <c r="B5" s="344" t="s">
        <v>365</v>
      </c>
      <c r="C5" s="345" t="s">
        <v>366</v>
      </c>
    </row>
    <row r="6" spans="1:3" ht="15.75" thickBot="1" x14ac:dyDescent="0.3">
      <c r="A6" s="346">
        <v>2</v>
      </c>
      <c r="B6" s="347">
        <v>3</v>
      </c>
      <c r="C6" s="348">
        <v>4</v>
      </c>
    </row>
    <row r="7" spans="1:3" ht="24.95" customHeight="1" x14ac:dyDescent="0.25">
      <c r="A7" s="349" t="s">
        <v>367</v>
      </c>
      <c r="B7" s="350"/>
      <c r="C7" s="351"/>
    </row>
    <row r="8" spans="1:3" ht="24.95" customHeight="1" x14ac:dyDescent="0.25">
      <c r="A8" s="352" t="s">
        <v>368</v>
      </c>
      <c r="B8" s="353"/>
      <c r="C8" s="354"/>
    </row>
    <row r="9" spans="1:3" ht="24.95" customHeight="1" x14ac:dyDescent="0.25">
      <c r="A9" s="352" t="s">
        <v>369</v>
      </c>
      <c r="B9" s="353"/>
      <c r="C9" s="354"/>
    </row>
    <row r="10" spans="1:3" ht="24.95" customHeight="1" x14ac:dyDescent="0.25">
      <c r="A10" s="352" t="s">
        <v>370</v>
      </c>
      <c r="B10" s="353"/>
      <c r="C10" s="355"/>
    </row>
    <row r="11" spans="1:3" ht="24.95" customHeight="1" x14ac:dyDescent="0.25">
      <c r="A11" s="352" t="s">
        <v>371</v>
      </c>
      <c r="B11" s="384">
        <v>15785219</v>
      </c>
      <c r="C11" s="383">
        <v>309373</v>
      </c>
    </row>
    <row r="12" spans="1:3" ht="24.95" customHeight="1" x14ac:dyDescent="0.25">
      <c r="A12" s="352" t="s">
        <v>372</v>
      </c>
      <c r="B12" s="353">
        <v>10903791</v>
      </c>
      <c r="C12" s="356">
        <v>69373</v>
      </c>
    </row>
    <row r="13" spans="1:3" ht="24.95" customHeight="1" x14ac:dyDescent="0.25">
      <c r="A13" s="357" t="s">
        <v>373</v>
      </c>
      <c r="B13" s="353"/>
      <c r="C13" s="354"/>
    </row>
    <row r="14" spans="1:3" ht="24.95" customHeight="1" x14ac:dyDescent="0.25">
      <c r="A14" s="357" t="s">
        <v>374</v>
      </c>
      <c r="B14" s="353">
        <v>4881500</v>
      </c>
      <c r="C14" s="354">
        <v>240000</v>
      </c>
    </row>
    <row r="15" spans="1:3" ht="24.95" customHeight="1" x14ac:dyDescent="0.25">
      <c r="A15" s="357" t="s">
        <v>375</v>
      </c>
      <c r="B15" s="353"/>
      <c r="C15" s="354"/>
    </row>
    <row r="16" spans="1:3" ht="24.95" customHeight="1" x14ac:dyDescent="0.25">
      <c r="A16" s="357" t="s">
        <v>376</v>
      </c>
      <c r="B16" s="353"/>
      <c r="C16" s="354"/>
    </row>
    <row r="17" spans="1:3" ht="24.95" customHeight="1" x14ac:dyDescent="0.25">
      <c r="A17" s="357" t="s">
        <v>377</v>
      </c>
      <c r="B17" s="353"/>
      <c r="C17" s="354"/>
    </row>
    <row r="18" spans="1:3" ht="24.95" customHeight="1" x14ac:dyDescent="0.25">
      <c r="A18" s="352" t="s">
        <v>378</v>
      </c>
      <c r="B18" s="353"/>
      <c r="C18" s="354"/>
    </row>
    <row r="19" spans="1:3" ht="24.95" customHeight="1" x14ac:dyDescent="0.25">
      <c r="A19" s="352" t="s">
        <v>379</v>
      </c>
      <c r="B19" s="353"/>
      <c r="C19" s="354"/>
    </row>
    <row r="20" spans="1:3" ht="24.95" customHeight="1" x14ac:dyDescent="0.25">
      <c r="A20" s="352" t="s">
        <v>380</v>
      </c>
      <c r="B20" s="353"/>
      <c r="C20" s="354"/>
    </row>
    <row r="21" spans="1:3" ht="24.95" customHeight="1" x14ac:dyDescent="0.25">
      <c r="A21" s="352" t="s">
        <v>381</v>
      </c>
      <c r="B21" s="353"/>
      <c r="C21" s="354"/>
    </row>
    <row r="22" spans="1:3" ht="24.95" customHeight="1" thickBot="1" x14ac:dyDescent="0.3">
      <c r="A22" s="358" t="s">
        <v>350</v>
      </c>
      <c r="B22" s="359">
        <f>SUM(B11)</f>
        <v>15785219</v>
      </c>
      <c r="C22" s="359">
        <f>SUM(C11)</f>
        <v>309373</v>
      </c>
    </row>
    <row r="23" spans="1:3" x14ac:dyDescent="0.25">
      <c r="A23" s="573"/>
      <c r="B23" s="573"/>
      <c r="C23" s="573"/>
    </row>
  </sheetData>
  <mergeCells count="4">
    <mergeCell ref="A1:C1"/>
    <mergeCell ref="A3:C3"/>
    <mergeCell ref="A23:C23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view="pageBreakPreview" zoomScaleNormal="100" zoomScaleSheetLayoutView="100" workbookViewId="0">
      <selection activeCell="D1" sqref="D1"/>
    </sheetView>
  </sheetViews>
  <sheetFormatPr defaultRowHeight="15" x14ac:dyDescent="0.25"/>
  <cols>
    <col min="1" max="1" width="4.28515625" customWidth="1"/>
    <col min="2" max="2" width="4.7109375" customWidth="1"/>
    <col min="3" max="3" width="6.140625" customWidth="1"/>
    <col min="4" max="4" width="10" customWidth="1"/>
    <col min="5" max="5" width="35.5703125" customWidth="1"/>
    <col min="6" max="6" width="15.5703125" customWidth="1"/>
  </cols>
  <sheetData>
    <row r="1" spans="1:6" ht="15.75" x14ac:dyDescent="0.25">
      <c r="A1" s="13"/>
      <c r="B1" s="13"/>
      <c r="C1" s="13"/>
      <c r="D1" s="396" t="s">
        <v>443</v>
      </c>
      <c r="E1" s="396"/>
    </row>
    <row r="2" spans="1:6" x14ac:dyDescent="0.25">
      <c r="A2" s="222"/>
      <c r="B2" s="223"/>
      <c r="C2" s="223"/>
      <c r="D2" s="223"/>
      <c r="E2" s="224"/>
    </row>
    <row r="3" spans="1:6" x14ac:dyDescent="0.25">
      <c r="A3" s="445" t="s">
        <v>0</v>
      </c>
      <c r="B3" s="446"/>
      <c r="C3" s="446"/>
      <c r="D3" s="446"/>
      <c r="E3" s="446"/>
    </row>
    <row r="4" spans="1:6" x14ac:dyDescent="0.25">
      <c r="A4" s="445" t="s">
        <v>424</v>
      </c>
      <c r="B4" s="446"/>
      <c r="C4" s="446"/>
      <c r="D4" s="446"/>
      <c r="E4" s="446"/>
    </row>
    <row r="5" spans="1:6" x14ac:dyDescent="0.25">
      <c r="A5" s="445" t="s">
        <v>213</v>
      </c>
      <c r="B5" s="446"/>
      <c r="C5" s="446"/>
      <c r="D5" s="446"/>
      <c r="E5" s="446"/>
    </row>
    <row r="6" spans="1:6" x14ac:dyDescent="0.25">
      <c r="A6" s="218"/>
      <c r="B6" s="219"/>
      <c r="C6" s="219"/>
      <c r="D6" s="219"/>
      <c r="E6" s="219"/>
    </row>
    <row r="7" spans="1:6" ht="15.75" thickBot="1" x14ac:dyDescent="0.3">
      <c r="A7" s="209"/>
      <c r="B7" s="41"/>
      <c r="C7" s="41"/>
      <c r="D7" s="41"/>
      <c r="E7" s="30"/>
    </row>
    <row r="8" spans="1:6" ht="15" customHeight="1" x14ac:dyDescent="0.25">
      <c r="A8" s="447" t="s">
        <v>262</v>
      </c>
      <c r="B8" s="448"/>
      <c r="C8" s="448"/>
      <c r="D8" s="448"/>
      <c r="E8" s="449"/>
      <c r="F8" s="443" t="s">
        <v>132</v>
      </c>
    </row>
    <row r="9" spans="1:6" x14ac:dyDescent="0.25">
      <c r="A9" s="450"/>
      <c r="B9" s="451"/>
      <c r="C9" s="451"/>
      <c r="D9" s="451"/>
      <c r="E9" s="452"/>
      <c r="F9" s="444"/>
    </row>
    <row r="10" spans="1:6" x14ac:dyDescent="0.25">
      <c r="A10" s="31"/>
      <c r="B10" s="3"/>
      <c r="C10" s="3"/>
      <c r="D10" s="3"/>
      <c r="E10" s="3"/>
      <c r="F10" s="444"/>
    </row>
    <row r="11" spans="1:6" x14ac:dyDescent="0.25">
      <c r="A11" s="453" t="s">
        <v>263</v>
      </c>
      <c r="B11" s="454"/>
      <c r="C11" s="454"/>
      <c r="D11" s="454"/>
      <c r="E11" s="455"/>
      <c r="F11" s="227">
        <f>F12+F22+F20</f>
        <v>14753600</v>
      </c>
    </row>
    <row r="12" spans="1:6" x14ac:dyDescent="0.25">
      <c r="A12" s="32" t="s">
        <v>173</v>
      </c>
      <c r="B12" s="5"/>
      <c r="C12" s="422" t="s">
        <v>174</v>
      </c>
      <c r="D12" s="424"/>
      <c r="E12" s="423"/>
      <c r="F12" s="228">
        <f>F13+F17+F19+F15+F18+F14</f>
        <v>7185600</v>
      </c>
    </row>
    <row r="13" spans="1:6" x14ac:dyDescent="0.25">
      <c r="A13" s="32"/>
      <c r="B13" s="5"/>
      <c r="C13" s="2" t="s">
        <v>175</v>
      </c>
      <c r="D13" s="429" t="s">
        <v>264</v>
      </c>
      <c r="E13" s="430"/>
      <c r="F13" s="229">
        <v>2200000</v>
      </c>
    </row>
    <row r="14" spans="1:6" x14ac:dyDescent="0.25">
      <c r="A14" s="32"/>
      <c r="B14" s="5"/>
      <c r="C14" s="2" t="s">
        <v>175</v>
      </c>
      <c r="D14" s="429" t="s">
        <v>403</v>
      </c>
      <c r="E14" s="430"/>
      <c r="F14" s="229">
        <v>1220000</v>
      </c>
    </row>
    <row r="15" spans="1:6" x14ac:dyDescent="0.25">
      <c r="A15" s="32"/>
      <c r="B15" s="5"/>
      <c r="C15" s="2" t="s">
        <v>175</v>
      </c>
      <c r="D15" s="429" t="s">
        <v>392</v>
      </c>
      <c r="E15" s="430"/>
      <c r="F15" s="229">
        <v>325600</v>
      </c>
    </row>
    <row r="16" spans="1:6" x14ac:dyDescent="0.25">
      <c r="A16" s="32"/>
      <c r="B16" s="5"/>
      <c r="C16" s="2" t="s">
        <v>412</v>
      </c>
      <c r="D16" s="429" t="s">
        <v>413</v>
      </c>
      <c r="E16" s="430"/>
      <c r="F16" s="229">
        <v>0</v>
      </c>
    </row>
    <row r="17" spans="1:6" x14ac:dyDescent="0.25">
      <c r="A17" s="33"/>
      <c r="B17" s="2"/>
      <c r="C17" s="2" t="s">
        <v>179</v>
      </c>
      <c r="D17" s="429" t="s">
        <v>265</v>
      </c>
      <c r="E17" s="430"/>
      <c r="F17" s="229">
        <v>3400000</v>
      </c>
    </row>
    <row r="18" spans="1:6" x14ac:dyDescent="0.25">
      <c r="A18" s="33"/>
      <c r="B18" s="2"/>
      <c r="C18" s="2" t="s">
        <v>393</v>
      </c>
      <c r="D18" s="429" t="s">
        <v>394</v>
      </c>
      <c r="E18" s="430"/>
      <c r="F18" s="229">
        <v>0</v>
      </c>
    </row>
    <row r="19" spans="1:6" x14ac:dyDescent="0.25">
      <c r="A19" s="33"/>
      <c r="B19" s="2"/>
      <c r="C19" s="2" t="s">
        <v>247</v>
      </c>
      <c r="D19" s="429" t="s">
        <v>248</v>
      </c>
      <c r="E19" s="430"/>
      <c r="F19" s="229">
        <v>40000</v>
      </c>
    </row>
    <row r="20" spans="1:6" x14ac:dyDescent="0.25">
      <c r="A20" s="32" t="s">
        <v>183</v>
      </c>
      <c r="B20" s="2"/>
      <c r="C20" s="387" t="s">
        <v>184</v>
      </c>
      <c r="D20" s="388"/>
      <c r="E20" s="389"/>
      <c r="F20" s="228">
        <f>F21</f>
        <v>7568000</v>
      </c>
    </row>
    <row r="21" spans="1:6" x14ac:dyDescent="0.25">
      <c r="A21" s="33"/>
      <c r="B21" s="2"/>
      <c r="C21" s="2" t="s">
        <v>387</v>
      </c>
      <c r="D21" s="429" t="s">
        <v>388</v>
      </c>
      <c r="E21" s="430"/>
      <c r="F21" s="229">
        <v>7568000</v>
      </c>
    </row>
    <row r="22" spans="1:6" x14ac:dyDescent="0.25">
      <c r="A22" s="32" t="s">
        <v>185</v>
      </c>
      <c r="B22" s="5"/>
      <c r="C22" s="422" t="s">
        <v>186</v>
      </c>
      <c r="D22" s="424"/>
      <c r="E22" s="423"/>
      <c r="F22" s="228">
        <f>F23</f>
        <v>0</v>
      </c>
    </row>
    <row r="23" spans="1:6" x14ac:dyDescent="0.25">
      <c r="A23" s="33"/>
      <c r="B23" s="2" t="s">
        <v>187</v>
      </c>
      <c r="C23" s="429" t="s">
        <v>279</v>
      </c>
      <c r="D23" s="431"/>
      <c r="E23" s="430"/>
      <c r="F23" s="229"/>
    </row>
    <row r="24" spans="1:6" x14ac:dyDescent="0.25">
      <c r="A24" s="456" t="s">
        <v>266</v>
      </c>
      <c r="B24" s="439"/>
      <c r="C24" s="439"/>
      <c r="D24" s="439"/>
      <c r="E24" s="440"/>
      <c r="F24" s="230">
        <f>SUM(F25)</f>
        <v>85500000</v>
      </c>
    </row>
    <row r="25" spans="1:6" x14ac:dyDescent="0.25">
      <c r="A25" s="32" t="s">
        <v>161</v>
      </c>
      <c r="B25" s="5"/>
      <c r="C25" s="422" t="s">
        <v>162</v>
      </c>
      <c r="D25" s="423"/>
      <c r="E25" s="5"/>
      <c r="F25" s="231">
        <f>F26+F29+F34+F32</f>
        <v>85500000</v>
      </c>
    </row>
    <row r="26" spans="1:6" x14ac:dyDescent="0.25">
      <c r="A26" s="33"/>
      <c r="B26" s="5" t="s">
        <v>163</v>
      </c>
      <c r="C26" s="5"/>
      <c r="D26" s="422" t="s">
        <v>164</v>
      </c>
      <c r="E26" s="423"/>
      <c r="F26" s="231">
        <f>F27+F28</f>
        <v>19000000</v>
      </c>
    </row>
    <row r="27" spans="1:6" x14ac:dyDescent="0.25">
      <c r="A27" s="33"/>
      <c r="B27" s="5"/>
      <c r="C27" s="5"/>
      <c r="D27" s="5"/>
      <c r="E27" s="2" t="s">
        <v>258</v>
      </c>
      <c r="F27" s="232">
        <v>14000000</v>
      </c>
    </row>
    <row r="28" spans="1:6" x14ac:dyDescent="0.25">
      <c r="A28" s="33"/>
      <c r="B28" s="2"/>
      <c r="C28" s="2"/>
      <c r="D28" s="2"/>
      <c r="E28" s="2" t="s">
        <v>214</v>
      </c>
      <c r="F28" s="232">
        <v>5000000</v>
      </c>
    </row>
    <row r="29" spans="1:6" x14ac:dyDescent="0.25">
      <c r="A29" s="32"/>
      <c r="B29" s="5" t="s">
        <v>165</v>
      </c>
      <c r="C29" s="5"/>
      <c r="D29" s="422" t="s">
        <v>166</v>
      </c>
      <c r="E29" s="423"/>
      <c r="F29" s="231">
        <f>F30</f>
        <v>65000000</v>
      </c>
    </row>
    <row r="30" spans="1:6" x14ac:dyDescent="0.25">
      <c r="A30" s="32"/>
      <c r="B30" s="2"/>
      <c r="C30" s="2" t="s">
        <v>167</v>
      </c>
      <c r="D30" s="2" t="s">
        <v>168</v>
      </c>
      <c r="E30" s="2"/>
      <c r="F30" s="232">
        <f>SUM(F31)</f>
        <v>65000000</v>
      </c>
    </row>
    <row r="31" spans="1:6" x14ac:dyDescent="0.25">
      <c r="A31" s="32"/>
      <c r="B31" s="2"/>
      <c r="C31" s="2"/>
      <c r="D31" s="2"/>
      <c r="E31" s="2" t="s">
        <v>169</v>
      </c>
      <c r="F31" s="232">
        <v>65000000</v>
      </c>
    </row>
    <row r="32" spans="1:6" x14ac:dyDescent="0.25">
      <c r="A32" s="32"/>
      <c r="B32" s="2"/>
      <c r="C32" s="5" t="s">
        <v>170</v>
      </c>
      <c r="D32" s="422" t="s">
        <v>171</v>
      </c>
      <c r="E32" s="423"/>
      <c r="F32" s="231">
        <f>F33</f>
        <v>1100000</v>
      </c>
    </row>
    <row r="33" spans="1:6" x14ac:dyDescent="0.25">
      <c r="A33" s="32"/>
      <c r="B33" s="2"/>
      <c r="C33" s="2"/>
      <c r="D33" s="436" t="s">
        <v>259</v>
      </c>
      <c r="E33" s="437"/>
      <c r="F33" s="232">
        <v>1100000</v>
      </c>
    </row>
    <row r="34" spans="1:6" x14ac:dyDescent="0.25">
      <c r="A34" s="32"/>
      <c r="B34" s="5" t="s">
        <v>236</v>
      </c>
      <c r="C34" s="2"/>
      <c r="D34" s="434" t="s">
        <v>237</v>
      </c>
      <c r="E34" s="435"/>
      <c r="F34" s="231">
        <f>F35</f>
        <v>400000</v>
      </c>
    </row>
    <row r="35" spans="1:6" x14ac:dyDescent="0.25">
      <c r="A35" s="33"/>
      <c r="B35" s="2"/>
      <c r="C35" s="2" t="s">
        <v>236</v>
      </c>
      <c r="D35" s="432" t="s">
        <v>172</v>
      </c>
      <c r="E35" s="433"/>
      <c r="F35" s="232">
        <v>400000</v>
      </c>
    </row>
    <row r="36" spans="1:6" x14ac:dyDescent="0.25">
      <c r="A36" s="426" t="s">
        <v>70</v>
      </c>
      <c r="B36" s="427"/>
      <c r="C36" s="427"/>
      <c r="D36" s="427"/>
      <c r="E36" s="428"/>
      <c r="F36" s="230">
        <f>SUM(F37)</f>
        <v>350000</v>
      </c>
    </row>
    <row r="37" spans="1:6" x14ac:dyDescent="0.25">
      <c r="A37" s="32" t="s">
        <v>173</v>
      </c>
      <c r="B37" s="5"/>
      <c r="C37" s="422" t="s">
        <v>174</v>
      </c>
      <c r="D37" s="423"/>
      <c r="E37" s="5"/>
      <c r="F37" s="231">
        <f>F38</f>
        <v>350000</v>
      </c>
    </row>
    <row r="38" spans="1:6" x14ac:dyDescent="0.25">
      <c r="A38" s="32"/>
      <c r="B38" s="5"/>
      <c r="C38" s="2" t="s">
        <v>175</v>
      </c>
      <c r="D38" s="429" t="s">
        <v>267</v>
      </c>
      <c r="E38" s="430"/>
      <c r="F38" s="232">
        <v>350000</v>
      </c>
    </row>
    <row r="39" spans="1:6" x14ac:dyDescent="0.25">
      <c r="A39" s="456" t="s">
        <v>215</v>
      </c>
      <c r="B39" s="439"/>
      <c r="C39" s="439"/>
      <c r="D39" s="439"/>
      <c r="E39" s="440"/>
      <c r="F39" s="230">
        <f>F40+F49</f>
        <v>98805154</v>
      </c>
    </row>
    <row r="40" spans="1:6" x14ac:dyDescent="0.25">
      <c r="A40" s="32" t="s">
        <v>133</v>
      </c>
      <c r="B40" s="5"/>
      <c r="C40" s="5" t="s">
        <v>134</v>
      </c>
      <c r="D40" s="5"/>
      <c r="E40" s="2"/>
      <c r="F40" s="231">
        <f>F41</f>
        <v>98805154</v>
      </c>
    </row>
    <row r="41" spans="1:6" x14ac:dyDescent="0.25">
      <c r="A41" s="33"/>
      <c r="B41" s="2" t="s">
        <v>135</v>
      </c>
      <c r="C41" s="2"/>
      <c r="D41" s="429" t="s">
        <v>136</v>
      </c>
      <c r="E41" s="430"/>
      <c r="F41" s="232">
        <f>SUM(F42:F48)</f>
        <v>98805154</v>
      </c>
    </row>
    <row r="42" spans="1:6" x14ac:dyDescent="0.25">
      <c r="A42" s="32"/>
      <c r="B42" s="5"/>
      <c r="C42" s="2" t="s">
        <v>137</v>
      </c>
      <c r="D42" s="2" t="s">
        <v>138</v>
      </c>
      <c r="E42" s="2"/>
      <c r="F42" s="232">
        <v>14440455</v>
      </c>
    </row>
    <row r="43" spans="1:6" x14ac:dyDescent="0.25">
      <c r="A43" s="33"/>
      <c r="B43" s="2"/>
      <c r="C43" s="2" t="s">
        <v>145</v>
      </c>
      <c r="D43" s="429" t="s">
        <v>268</v>
      </c>
      <c r="E43" s="430"/>
      <c r="F43" s="232">
        <v>54737768</v>
      </c>
    </row>
    <row r="44" spans="1:6" x14ac:dyDescent="0.25">
      <c r="A44" s="33"/>
      <c r="B44" s="2"/>
      <c r="C44" s="2" t="s">
        <v>147</v>
      </c>
      <c r="D44" s="429" t="s">
        <v>269</v>
      </c>
      <c r="E44" s="430"/>
      <c r="F44" s="232">
        <v>6343500</v>
      </c>
    </row>
    <row r="45" spans="1:6" x14ac:dyDescent="0.25">
      <c r="A45" s="33"/>
      <c r="B45" s="2"/>
      <c r="C45" s="2" t="s">
        <v>233</v>
      </c>
      <c r="D45" s="429" t="s">
        <v>234</v>
      </c>
      <c r="E45" s="430"/>
      <c r="F45" s="232">
        <v>13621583</v>
      </c>
    </row>
    <row r="46" spans="1:6" x14ac:dyDescent="0.25">
      <c r="A46" s="33"/>
      <c r="B46" s="2"/>
      <c r="C46" s="2" t="s">
        <v>149</v>
      </c>
      <c r="D46" s="429" t="s">
        <v>150</v>
      </c>
      <c r="E46" s="430"/>
      <c r="F46" s="232">
        <v>2270000</v>
      </c>
    </row>
    <row r="47" spans="1:6" x14ac:dyDescent="0.25">
      <c r="A47" s="33"/>
      <c r="B47" s="2"/>
      <c r="C47" s="2" t="s">
        <v>151</v>
      </c>
      <c r="D47" s="429" t="s">
        <v>270</v>
      </c>
      <c r="E47" s="430"/>
      <c r="F47" s="232">
        <v>7391848</v>
      </c>
    </row>
    <row r="48" spans="1:6" x14ac:dyDescent="0.25">
      <c r="A48" s="33"/>
      <c r="B48" s="2"/>
      <c r="C48" s="2" t="s">
        <v>271</v>
      </c>
      <c r="D48" s="429" t="s">
        <v>384</v>
      </c>
      <c r="E48" s="430"/>
      <c r="F48" s="232">
        <v>0</v>
      </c>
    </row>
    <row r="49" spans="1:6" x14ac:dyDescent="0.25">
      <c r="A49" s="32" t="s">
        <v>158</v>
      </c>
      <c r="B49" s="5"/>
      <c r="C49" s="5" t="s">
        <v>159</v>
      </c>
      <c r="D49" s="5"/>
      <c r="E49" s="5"/>
      <c r="F49" s="231">
        <f>F50</f>
        <v>0</v>
      </c>
    </row>
    <row r="50" spans="1:6" x14ac:dyDescent="0.25">
      <c r="A50" s="33"/>
      <c r="B50" s="2" t="s">
        <v>216</v>
      </c>
      <c r="C50" s="2"/>
      <c r="D50" s="429" t="s">
        <v>277</v>
      </c>
      <c r="E50" s="430"/>
      <c r="F50" s="232">
        <v>0</v>
      </c>
    </row>
    <row r="51" spans="1:6" x14ac:dyDescent="0.25">
      <c r="A51" s="456" t="s">
        <v>272</v>
      </c>
      <c r="B51" s="439"/>
      <c r="C51" s="439"/>
      <c r="D51" s="439"/>
      <c r="E51" s="440"/>
      <c r="F51" s="230">
        <f>F52+F54</f>
        <v>29847315</v>
      </c>
    </row>
    <row r="52" spans="1:6" x14ac:dyDescent="0.25">
      <c r="A52" s="32" t="s">
        <v>133</v>
      </c>
      <c r="B52" s="5"/>
      <c r="C52" s="5" t="s">
        <v>134</v>
      </c>
      <c r="D52" s="5"/>
      <c r="E52" s="2"/>
      <c r="F52" s="231">
        <f>F53</f>
        <v>2747315</v>
      </c>
    </row>
    <row r="53" spans="1:6" x14ac:dyDescent="0.25">
      <c r="A53" s="393"/>
      <c r="B53" s="391" t="s">
        <v>155</v>
      </c>
      <c r="C53" s="391" t="s">
        <v>425</v>
      </c>
      <c r="D53" s="391"/>
      <c r="E53" s="390"/>
      <c r="F53" s="232">
        <v>2747315</v>
      </c>
    </row>
    <row r="54" spans="1:6" x14ac:dyDescent="0.25">
      <c r="A54" s="32" t="s">
        <v>192</v>
      </c>
      <c r="B54" s="5"/>
      <c r="C54" s="422" t="s">
        <v>193</v>
      </c>
      <c r="D54" s="424"/>
      <c r="E54" s="423"/>
      <c r="F54" s="231">
        <f t="shared" ref="F54" si="0">SUM(F55)</f>
        <v>27100000</v>
      </c>
    </row>
    <row r="55" spans="1:6" x14ac:dyDescent="0.25">
      <c r="A55" s="33"/>
      <c r="B55" s="2" t="s">
        <v>194</v>
      </c>
      <c r="C55" s="2"/>
      <c r="D55" s="429" t="s">
        <v>195</v>
      </c>
      <c r="E55" s="430"/>
      <c r="F55" s="232">
        <f>F56+F57</f>
        <v>27100000</v>
      </c>
    </row>
    <row r="56" spans="1:6" x14ac:dyDescent="0.25">
      <c r="A56" s="33"/>
      <c r="B56" s="2"/>
      <c r="C56" s="2" t="s">
        <v>196</v>
      </c>
      <c r="D56" s="2"/>
      <c r="E56" s="2" t="s">
        <v>197</v>
      </c>
      <c r="F56" s="232">
        <v>27100000</v>
      </c>
    </row>
    <row r="57" spans="1:6" x14ac:dyDescent="0.25">
      <c r="A57" s="33"/>
      <c r="B57" s="2"/>
      <c r="C57" s="2" t="s">
        <v>198</v>
      </c>
      <c r="D57" s="2"/>
      <c r="E57" s="2" t="s">
        <v>273</v>
      </c>
      <c r="F57" s="232">
        <v>0</v>
      </c>
    </row>
    <row r="58" spans="1:6" x14ac:dyDescent="0.25">
      <c r="A58" s="426" t="s">
        <v>72</v>
      </c>
      <c r="B58" s="427"/>
      <c r="C58" s="427"/>
      <c r="D58" s="427"/>
      <c r="E58" s="428"/>
      <c r="F58" s="230">
        <f t="shared" ref="F58:F59" si="1">F59</f>
        <v>6000000</v>
      </c>
    </row>
    <row r="59" spans="1:6" x14ac:dyDescent="0.25">
      <c r="A59" s="32" t="s">
        <v>133</v>
      </c>
      <c r="B59" s="5"/>
      <c r="C59" s="5" t="s">
        <v>134</v>
      </c>
      <c r="D59" s="5"/>
      <c r="E59" s="2"/>
      <c r="F59" s="231">
        <f t="shared" si="1"/>
        <v>6000000</v>
      </c>
    </row>
    <row r="60" spans="1:6" x14ac:dyDescent="0.25">
      <c r="A60" s="33"/>
      <c r="B60" s="2" t="s">
        <v>155</v>
      </c>
      <c r="C60" s="2"/>
      <c r="D60" s="429" t="s">
        <v>156</v>
      </c>
      <c r="E60" s="430"/>
      <c r="F60" s="232">
        <v>6000000</v>
      </c>
    </row>
    <row r="61" spans="1:6" ht="15" customHeight="1" x14ac:dyDescent="0.25">
      <c r="A61" s="426" t="s">
        <v>79</v>
      </c>
      <c r="B61" s="427"/>
      <c r="C61" s="427"/>
      <c r="D61" s="427"/>
      <c r="E61" s="428"/>
      <c r="F61" s="380">
        <f t="shared" ref="F61:F62" si="2">F62</f>
        <v>0</v>
      </c>
    </row>
    <row r="62" spans="1:6" x14ac:dyDescent="0.25">
      <c r="A62" s="32" t="s">
        <v>189</v>
      </c>
      <c r="B62" s="5"/>
      <c r="C62" s="422" t="s">
        <v>190</v>
      </c>
      <c r="D62" s="424"/>
      <c r="E62" s="423"/>
      <c r="F62" s="232">
        <f t="shared" si="2"/>
        <v>0</v>
      </c>
    </row>
    <row r="63" spans="1:6" x14ac:dyDescent="0.25">
      <c r="A63" s="33"/>
      <c r="B63" s="2" t="s">
        <v>191</v>
      </c>
      <c r="C63" s="2"/>
      <c r="D63" s="441" t="s">
        <v>426</v>
      </c>
      <c r="E63" s="442"/>
      <c r="F63" s="232">
        <v>0</v>
      </c>
    </row>
    <row r="64" spans="1:6" ht="25.5" customHeight="1" x14ac:dyDescent="0.25">
      <c r="A64" s="226" t="s">
        <v>84</v>
      </c>
      <c r="B64" s="233"/>
      <c r="C64" s="233"/>
      <c r="D64" s="233"/>
      <c r="E64" s="233"/>
      <c r="F64" s="230">
        <f t="shared" ref="F64:F65" si="3">F65</f>
        <v>19931400</v>
      </c>
    </row>
    <row r="65" spans="1:6" x14ac:dyDescent="0.25">
      <c r="A65" s="32" t="s">
        <v>189</v>
      </c>
      <c r="B65" s="5"/>
      <c r="C65" s="422" t="s">
        <v>190</v>
      </c>
      <c r="D65" s="424"/>
      <c r="E65" s="423"/>
      <c r="F65" s="231">
        <f t="shared" si="3"/>
        <v>19931400</v>
      </c>
    </row>
    <row r="66" spans="1:6" x14ac:dyDescent="0.25">
      <c r="A66" s="33"/>
      <c r="B66" s="2" t="s">
        <v>191</v>
      </c>
      <c r="C66" s="2"/>
      <c r="D66" s="441" t="s">
        <v>278</v>
      </c>
      <c r="E66" s="442"/>
      <c r="F66" s="232">
        <v>19931400</v>
      </c>
    </row>
    <row r="67" spans="1:6" x14ac:dyDescent="0.25">
      <c r="A67" s="426" t="s">
        <v>99</v>
      </c>
      <c r="B67" s="427"/>
      <c r="C67" s="427"/>
      <c r="D67" s="427"/>
      <c r="E67" s="428"/>
      <c r="F67" s="230">
        <f>F70+F72+F68</f>
        <v>850000</v>
      </c>
    </row>
    <row r="68" spans="1:6" x14ac:dyDescent="0.25">
      <c r="A68" s="243" t="s">
        <v>133</v>
      </c>
      <c r="B68" s="244"/>
      <c r="C68" s="244" t="s">
        <v>280</v>
      </c>
      <c r="D68" s="244"/>
      <c r="E68" s="244"/>
      <c r="F68" s="234">
        <v>0</v>
      </c>
    </row>
    <row r="69" spans="1:6" x14ac:dyDescent="0.25">
      <c r="A69" s="243"/>
      <c r="B69" s="244" t="s">
        <v>155</v>
      </c>
      <c r="C69" s="419" t="s">
        <v>281</v>
      </c>
      <c r="D69" s="420"/>
      <c r="E69" s="421"/>
      <c r="F69" s="234">
        <v>0</v>
      </c>
    </row>
    <row r="70" spans="1:6" x14ac:dyDescent="0.25">
      <c r="A70" s="32" t="s">
        <v>173</v>
      </c>
      <c r="B70" s="5"/>
      <c r="C70" s="422" t="s">
        <v>174</v>
      </c>
      <c r="D70" s="423"/>
      <c r="E70" s="5"/>
      <c r="F70" s="234">
        <f>SUM(F71:F71)</f>
        <v>850000</v>
      </c>
    </row>
    <row r="71" spans="1:6" x14ac:dyDescent="0.25">
      <c r="A71" s="33"/>
      <c r="B71" s="2"/>
      <c r="C71" s="2" t="s">
        <v>175</v>
      </c>
      <c r="D71" s="2" t="s">
        <v>274</v>
      </c>
      <c r="E71" s="45"/>
      <c r="F71" s="235">
        <v>850000</v>
      </c>
    </row>
    <row r="72" spans="1:6" x14ac:dyDescent="0.25">
      <c r="A72" s="32" t="s">
        <v>185</v>
      </c>
      <c r="B72" s="5"/>
      <c r="C72" s="422" t="s">
        <v>186</v>
      </c>
      <c r="D72" s="424"/>
      <c r="E72" s="425"/>
      <c r="F72" s="373">
        <f>F73</f>
        <v>0</v>
      </c>
    </row>
    <row r="73" spans="1:6" x14ac:dyDescent="0.25">
      <c r="A73" s="33"/>
      <c r="B73" s="2" t="s">
        <v>187</v>
      </c>
      <c r="C73" s="2" t="s">
        <v>279</v>
      </c>
      <c r="D73" s="2"/>
      <c r="E73" s="45"/>
      <c r="F73" s="374">
        <v>0</v>
      </c>
    </row>
    <row r="74" spans="1:6" x14ac:dyDescent="0.25">
      <c r="A74" s="426" t="s">
        <v>275</v>
      </c>
      <c r="B74" s="427"/>
      <c r="C74" s="427"/>
      <c r="D74" s="427"/>
      <c r="E74" s="428"/>
      <c r="F74" s="242">
        <f>F75</f>
        <v>1000000</v>
      </c>
    </row>
    <row r="75" spans="1:6" x14ac:dyDescent="0.25">
      <c r="A75" s="32" t="s">
        <v>173</v>
      </c>
      <c r="B75" s="5"/>
      <c r="C75" s="422" t="s">
        <v>174</v>
      </c>
      <c r="D75" s="423"/>
      <c r="E75" s="5"/>
      <c r="F75" s="232">
        <f>SUM(F76:F76)</f>
        <v>1000000</v>
      </c>
    </row>
    <row r="76" spans="1:6" x14ac:dyDescent="0.25">
      <c r="A76" s="33"/>
      <c r="B76" s="2"/>
      <c r="C76" s="2" t="s">
        <v>181</v>
      </c>
      <c r="D76" s="2" t="s">
        <v>276</v>
      </c>
      <c r="E76" s="2"/>
      <c r="F76" s="232">
        <v>1000000</v>
      </c>
    </row>
    <row r="77" spans="1:6" x14ac:dyDescent="0.25">
      <c r="A77" s="34"/>
      <c r="B77" s="4"/>
      <c r="C77" s="438" t="s">
        <v>200</v>
      </c>
      <c r="D77" s="439"/>
      <c r="E77" s="440"/>
      <c r="F77" s="230">
        <f>F11+F24+F36+F39+F51+F64+F67+F74+F58+F61</f>
        <v>257037469</v>
      </c>
    </row>
    <row r="78" spans="1:6" x14ac:dyDescent="0.25">
      <c r="A78" s="236" t="s">
        <v>133</v>
      </c>
      <c r="B78" s="237"/>
      <c r="C78" s="413" t="s">
        <v>134</v>
      </c>
      <c r="D78" s="414"/>
      <c r="E78" s="415"/>
      <c r="F78" s="238">
        <f>F40+F59+F68+F52</f>
        <v>107552469</v>
      </c>
    </row>
    <row r="79" spans="1:6" x14ac:dyDescent="0.25">
      <c r="A79" s="236" t="s">
        <v>158</v>
      </c>
      <c r="B79" s="237"/>
      <c r="C79" s="413" t="s">
        <v>159</v>
      </c>
      <c r="D79" s="414"/>
      <c r="E79" s="415"/>
      <c r="F79" s="238">
        <f>F49</f>
        <v>0</v>
      </c>
    </row>
    <row r="80" spans="1:6" x14ac:dyDescent="0.25">
      <c r="A80" s="236" t="s">
        <v>161</v>
      </c>
      <c r="B80" s="237"/>
      <c r="C80" s="413" t="s">
        <v>162</v>
      </c>
      <c r="D80" s="414"/>
      <c r="E80" s="415"/>
      <c r="F80" s="238">
        <f>F25</f>
        <v>85500000</v>
      </c>
    </row>
    <row r="81" spans="1:6" x14ac:dyDescent="0.25">
      <c r="A81" s="236" t="s">
        <v>173</v>
      </c>
      <c r="B81" s="237"/>
      <c r="C81" s="413" t="s">
        <v>174</v>
      </c>
      <c r="D81" s="414"/>
      <c r="E81" s="415"/>
      <c r="F81" s="238">
        <f>F12+F37+F70+F75</f>
        <v>9385600</v>
      </c>
    </row>
    <row r="82" spans="1:6" x14ac:dyDescent="0.25">
      <c r="A82" s="236" t="s">
        <v>183</v>
      </c>
      <c r="B82" s="237"/>
      <c r="C82" s="413" t="s">
        <v>184</v>
      </c>
      <c r="D82" s="414"/>
      <c r="E82" s="415"/>
      <c r="F82" s="238">
        <f>F20</f>
        <v>7568000</v>
      </c>
    </row>
    <row r="83" spans="1:6" x14ac:dyDescent="0.25">
      <c r="A83" s="236" t="s">
        <v>185</v>
      </c>
      <c r="B83" s="237"/>
      <c r="C83" s="413" t="s">
        <v>186</v>
      </c>
      <c r="D83" s="414"/>
      <c r="E83" s="415"/>
      <c r="F83" s="238">
        <f>F72+F22</f>
        <v>0</v>
      </c>
    </row>
    <row r="84" spans="1:6" x14ac:dyDescent="0.25">
      <c r="A84" s="236" t="s">
        <v>189</v>
      </c>
      <c r="B84" s="237"/>
      <c r="C84" s="413" t="s">
        <v>190</v>
      </c>
      <c r="D84" s="414"/>
      <c r="E84" s="415"/>
      <c r="F84" s="238">
        <f>F65+F62</f>
        <v>19931400</v>
      </c>
    </row>
    <row r="85" spans="1:6" x14ac:dyDescent="0.25">
      <c r="A85" s="236" t="s">
        <v>192</v>
      </c>
      <c r="B85" s="237"/>
      <c r="C85" s="413" t="s">
        <v>193</v>
      </c>
      <c r="D85" s="414"/>
      <c r="E85" s="415"/>
      <c r="F85" s="238">
        <v>27100000</v>
      </c>
    </row>
    <row r="86" spans="1:6" ht="15.75" thickBot="1" x14ac:dyDescent="0.3">
      <c r="A86" s="239"/>
      <c r="B86" s="240"/>
      <c r="C86" s="416" t="s">
        <v>200</v>
      </c>
      <c r="D86" s="417"/>
      <c r="E86" s="418"/>
      <c r="F86" s="241">
        <f>SUM(F78:F85)</f>
        <v>257037469</v>
      </c>
    </row>
  </sheetData>
  <mergeCells count="63">
    <mergeCell ref="D66:E66"/>
    <mergeCell ref="A67:E67"/>
    <mergeCell ref="F8:F10"/>
    <mergeCell ref="A3:E3"/>
    <mergeCell ref="A4:E4"/>
    <mergeCell ref="A5:E5"/>
    <mergeCell ref="A8:E9"/>
    <mergeCell ref="A11:E11"/>
    <mergeCell ref="A24:E24"/>
    <mergeCell ref="A36:E36"/>
    <mergeCell ref="A39:E39"/>
    <mergeCell ref="A51:E51"/>
    <mergeCell ref="D60:E60"/>
    <mergeCell ref="A61:E61"/>
    <mergeCell ref="C62:E62"/>
    <mergeCell ref="D63:E63"/>
    <mergeCell ref="C65:E65"/>
    <mergeCell ref="D50:E50"/>
    <mergeCell ref="D48:E48"/>
    <mergeCell ref="C54:E54"/>
    <mergeCell ref="D55:E55"/>
    <mergeCell ref="A58:E58"/>
    <mergeCell ref="D47:E47"/>
    <mergeCell ref="D46:E46"/>
    <mergeCell ref="D45:E45"/>
    <mergeCell ref="D44:E44"/>
    <mergeCell ref="D43:E43"/>
    <mergeCell ref="D41:E41"/>
    <mergeCell ref="D38:E38"/>
    <mergeCell ref="D35:E35"/>
    <mergeCell ref="D34:E34"/>
    <mergeCell ref="D33:E33"/>
    <mergeCell ref="C12:E12"/>
    <mergeCell ref="C37:D37"/>
    <mergeCell ref="D17:E17"/>
    <mergeCell ref="D16:E16"/>
    <mergeCell ref="D15:E15"/>
    <mergeCell ref="D14:E14"/>
    <mergeCell ref="D13:E13"/>
    <mergeCell ref="C22:E22"/>
    <mergeCell ref="D21:E21"/>
    <mergeCell ref="D19:E19"/>
    <mergeCell ref="D18:E18"/>
    <mergeCell ref="D32:E32"/>
    <mergeCell ref="D26:E26"/>
    <mergeCell ref="D29:E29"/>
    <mergeCell ref="C25:D25"/>
    <mergeCell ref="C23:E23"/>
    <mergeCell ref="C85:E85"/>
    <mergeCell ref="C86:E86"/>
    <mergeCell ref="C69:E69"/>
    <mergeCell ref="C70:D70"/>
    <mergeCell ref="C72:E72"/>
    <mergeCell ref="A74:E74"/>
    <mergeCell ref="C75:D75"/>
    <mergeCell ref="C82:E82"/>
    <mergeCell ref="C83:E83"/>
    <mergeCell ref="C84:E84"/>
    <mergeCell ref="C77:E77"/>
    <mergeCell ref="C78:E78"/>
    <mergeCell ref="C79:E79"/>
    <mergeCell ref="C80:E80"/>
    <mergeCell ref="C81:E81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2"/>
  <sheetViews>
    <sheetView view="pageBreakPreview" zoomScaleNormal="100" zoomScaleSheetLayoutView="100" workbookViewId="0">
      <selection activeCell="A3" sqref="A3:F3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9.42578125" customWidth="1"/>
    <col min="6" max="6" width="16.28515625" customWidth="1"/>
  </cols>
  <sheetData>
    <row r="1" spans="1:6" x14ac:dyDescent="0.25">
      <c r="A1" s="458" t="s">
        <v>444</v>
      </c>
      <c r="B1" s="459"/>
      <c r="C1" s="459"/>
      <c r="D1" s="459"/>
      <c r="E1" s="459"/>
      <c r="F1" s="459"/>
    </row>
    <row r="2" spans="1:6" x14ac:dyDescent="0.25">
      <c r="A2" s="445" t="s">
        <v>0</v>
      </c>
      <c r="B2" s="446"/>
      <c r="C2" s="446"/>
      <c r="D2" s="446"/>
      <c r="E2" s="446"/>
      <c r="F2" s="446"/>
    </row>
    <row r="3" spans="1:6" x14ac:dyDescent="0.25">
      <c r="A3" s="445" t="s">
        <v>441</v>
      </c>
      <c r="B3" s="446"/>
      <c r="C3" s="446"/>
      <c r="D3" s="446"/>
      <c r="E3" s="446"/>
      <c r="F3" s="446"/>
    </row>
    <row r="4" spans="1:6" ht="15.75" x14ac:dyDescent="0.25">
      <c r="A4" s="209"/>
      <c r="B4" s="41"/>
      <c r="C4" s="41"/>
      <c r="D4" s="41"/>
      <c r="E4" s="30"/>
      <c r="F4" s="158" t="s">
        <v>1</v>
      </c>
    </row>
    <row r="5" spans="1:6" ht="15" customHeight="1" x14ac:dyDescent="0.25">
      <c r="A5" s="460" t="s">
        <v>131</v>
      </c>
      <c r="B5" s="461"/>
      <c r="C5" s="461"/>
      <c r="D5" s="461"/>
      <c r="E5" s="461"/>
      <c r="F5" s="443" t="s">
        <v>132</v>
      </c>
    </row>
    <row r="6" spans="1:6" x14ac:dyDescent="0.25">
      <c r="A6" s="450"/>
      <c r="B6" s="446"/>
      <c r="C6" s="446"/>
      <c r="D6" s="446"/>
      <c r="E6" s="446"/>
      <c r="F6" s="444"/>
    </row>
    <row r="7" spans="1:6" x14ac:dyDescent="0.25">
      <c r="A7" s="462"/>
      <c r="B7" s="463"/>
      <c r="C7" s="463"/>
      <c r="D7" s="463"/>
      <c r="E7" s="463"/>
      <c r="F7" s="444"/>
    </row>
    <row r="8" spans="1:6" x14ac:dyDescent="0.25">
      <c r="A8" s="31"/>
      <c r="B8" s="3"/>
      <c r="C8" s="3"/>
      <c r="D8" s="3"/>
      <c r="E8" s="3"/>
      <c r="F8" s="3"/>
    </row>
    <row r="9" spans="1:6" x14ac:dyDescent="0.25">
      <c r="A9" s="34" t="s">
        <v>133</v>
      </c>
      <c r="B9" s="4"/>
      <c r="C9" s="4" t="s">
        <v>134</v>
      </c>
      <c r="D9" s="4"/>
      <c r="E9" s="4"/>
      <c r="F9" s="203">
        <f>F10+F23+F25</f>
        <v>107552469</v>
      </c>
    </row>
    <row r="10" spans="1:6" x14ac:dyDescent="0.25">
      <c r="A10" s="33"/>
      <c r="B10" s="5" t="s">
        <v>135</v>
      </c>
      <c r="C10" s="5"/>
      <c r="D10" s="5" t="s">
        <v>136</v>
      </c>
      <c r="E10" s="5"/>
      <c r="F10" s="204">
        <f>F11+F18+F19+F20+F21+F22</f>
        <v>98805154</v>
      </c>
    </row>
    <row r="11" spans="1:6" x14ac:dyDescent="0.25">
      <c r="A11" s="32"/>
      <c r="B11" s="5"/>
      <c r="C11" s="2" t="s">
        <v>137</v>
      </c>
      <c r="D11" s="2" t="s">
        <v>138</v>
      </c>
      <c r="E11" s="2"/>
      <c r="F11" s="1">
        <f>F12+F13+F14+F15+F16+F17</f>
        <v>14440455</v>
      </c>
    </row>
    <row r="12" spans="1:6" x14ac:dyDescent="0.25">
      <c r="A12" s="32"/>
      <c r="B12" s="5"/>
      <c r="C12" s="2"/>
      <c r="D12" s="2"/>
      <c r="E12" s="2" t="s">
        <v>139</v>
      </c>
      <c r="F12" s="1">
        <v>1976000</v>
      </c>
    </row>
    <row r="13" spans="1:6" x14ac:dyDescent="0.25">
      <c r="A13" s="32"/>
      <c r="B13" s="5"/>
      <c r="C13" s="2"/>
      <c r="D13" s="2"/>
      <c r="E13" s="2" t="s">
        <v>140</v>
      </c>
      <c r="F13" s="1">
        <v>5159000</v>
      </c>
    </row>
    <row r="14" spans="1:6" x14ac:dyDescent="0.25">
      <c r="A14" s="32"/>
      <c r="B14" s="5"/>
      <c r="C14" s="2"/>
      <c r="D14" s="2"/>
      <c r="E14" s="2" t="s">
        <v>141</v>
      </c>
      <c r="F14" s="1">
        <v>1091570</v>
      </c>
    </row>
    <row r="15" spans="1:6" x14ac:dyDescent="0.25">
      <c r="A15" s="32"/>
      <c r="B15" s="5"/>
      <c r="C15" s="2"/>
      <c r="D15" s="2"/>
      <c r="E15" s="2" t="s">
        <v>142</v>
      </c>
      <c r="F15" s="1">
        <v>1176735</v>
      </c>
    </row>
    <row r="16" spans="1:6" x14ac:dyDescent="0.25">
      <c r="A16" s="32"/>
      <c r="B16" s="5"/>
      <c r="C16" s="2"/>
      <c r="D16" s="2"/>
      <c r="E16" s="2" t="s">
        <v>143</v>
      </c>
      <c r="F16" s="1">
        <v>4800000</v>
      </c>
    </row>
    <row r="17" spans="1:6" x14ac:dyDescent="0.25">
      <c r="A17" s="32"/>
      <c r="B17" s="5"/>
      <c r="C17" s="2"/>
      <c r="D17" s="2"/>
      <c r="E17" s="2" t="s">
        <v>144</v>
      </c>
      <c r="F17" s="1">
        <v>237150</v>
      </c>
    </row>
    <row r="18" spans="1:6" x14ac:dyDescent="0.25">
      <c r="A18" s="33"/>
      <c r="B18" s="2"/>
      <c r="C18" s="2" t="s">
        <v>145</v>
      </c>
      <c r="D18" s="2" t="s">
        <v>146</v>
      </c>
      <c r="E18" s="2"/>
      <c r="F18" s="1">
        <v>54737768</v>
      </c>
    </row>
    <row r="19" spans="1:6" x14ac:dyDescent="0.25">
      <c r="A19" s="33"/>
      <c r="B19" s="2"/>
      <c r="C19" s="2" t="s">
        <v>147</v>
      </c>
      <c r="D19" s="2" t="s">
        <v>148</v>
      </c>
      <c r="E19" s="2"/>
      <c r="F19" s="1">
        <v>6343500</v>
      </c>
    </row>
    <row r="20" spans="1:6" x14ac:dyDescent="0.25">
      <c r="A20" s="33"/>
      <c r="B20" s="2"/>
      <c r="C20" s="2" t="s">
        <v>233</v>
      </c>
      <c r="D20" s="2" t="s">
        <v>234</v>
      </c>
      <c r="E20" s="2"/>
      <c r="F20" s="1">
        <v>13621583</v>
      </c>
    </row>
    <row r="21" spans="1:6" x14ac:dyDescent="0.25">
      <c r="A21" s="33"/>
      <c r="B21" s="2"/>
      <c r="C21" s="2" t="s">
        <v>149</v>
      </c>
      <c r="D21" s="2" t="s">
        <v>150</v>
      </c>
      <c r="E21" s="2"/>
      <c r="F21" s="1">
        <v>2270000</v>
      </c>
    </row>
    <row r="22" spans="1:6" x14ac:dyDescent="0.25">
      <c r="A22" s="33"/>
      <c r="B22" s="2"/>
      <c r="C22" s="2" t="s">
        <v>151</v>
      </c>
      <c r="D22" s="2" t="s">
        <v>152</v>
      </c>
      <c r="E22" s="2"/>
      <c r="F22" s="1">
        <v>7391848</v>
      </c>
    </row>
    <row r="23" spans="1:6" x14ac:dyDescent="0.25">
      <c r="A23" s="33"/>
      <c r="B23" s="5" t="s">
        <v>153</v>
      </c>
      <c r="C23" s="5"/>
      <c r="D23" s="5" t="s">
        <v>154</v>
      </c>
      <c r="E23" s="5"/>
      <c r="F23" s="204">
        <f>F24</f>
        <v>0</v>
      </c>
    </row>
    <row r="24" spans="1:6" x14ac:dyDescent="0.25">
      <c r="A24" s="33"/>
      <c r="B24" s="2"/>
      <c r="C24" s="2"/>
      <c r="D24" s="2"/>
      <c r="E24" s="2" t="s">
        <v>384</v>
      </c>
      <c r="F24" s="1">
        <v>0</v>
      </c>
    </row>
    <row r="25" spans="1:6" x14ac:dyDescent="0.25">
      <c r="A25" s="33"/>
      <c r="B25" s="5" t="s">
        <v>155</v>
      </c>
      <c r="C25" s="5"/>
      <c r="D25" s="5" t="s">
        <v>156</v>
      </c>
      <c r="E25" s="5"/>
      <c r="F25" s="204">
        <f>F27+F26</f>
        <v>8747315</v>
      </c>
    </row>
    <row r="26" spans="1:6" x14ac:dyDescent="0.25">
      <c r="A26" s="33"/>
      <c r="B26" s="5"/>
      <c r="C26" s="5"/>
      <c r="D26" s="5"/>
      <c r="E26" s="2" t="s">
        <v>427</v>
      </c>
      <c r="F26" s="1">
        <v>2747315</v>
      </c>
    </row>
    <row r="27" spans="1:6" x14ac:dyDescent="0.25">
      <c r="A27" s="33"/>
      <c r="B27" s="6"/>
      <c r="C27" s="6"/>
      <c r="D27" s="6"/>
      <c r="E27" s="7" t="s">
        <v>157</v>
      </c>
      <c r="F27" s="1">
        <v>6000000</v>
      </c>
    </row>
    <row r="28" spans="1:6" x14ac:dyDescent="0.25">
      <c r="A28" s="34" t="s">
        <v>158</v>
      </c>
      <c r="B28" s="4"/>
      <c r="C28" s="4" t="s">
        <v>159</v>
      </c>
      <c r="D28" s="4"/>
      <c r="E28" s="4"/>
      <c r="F28" s="205">
        <f>F29</f>
        <v>0</v>
      </c>
    </row>
    <row r="29" spans="1:6" x14ac:dyDescent="0.25">
      <c r="A29" s="33"/>
      <c r="B29" s="5" t="s">
        <v>216</v>
      </c>
      <c r="C29" s="5"/>
      <c r="D29" s="5" t="s">
        <v>160</v>
      </c>
      <c r="E29" s="5"/>
      <c r="F29" s="204">
        <v>0</v>
      </c>
    </row>
    <row r="30" spans="1:6" x14ac:dyDescent="0.25">
      <c r="A30" s="34" t="s">
        <v>161</v>
      </c>
      <c r="B30" s="4"/>
      <c r="C30" s="4" t="s">
        <v>162</v>
      </c>
      <c r="D30" s="4"/>
      <c r="E30" s="4"/>
      <c r="F30" s="205">
        <f>F31+F34+F39</f>
        <v>85500000</v>
      </c>
    </row>
    <row r="31" spans="1:6" x14ac:dyDescent="0.25">
      <c r="A31" s="33"/>
      <c r="B31" s="5" t="s">
        <v>163</v>
      </c>
      <c r="C31" s="5"/>
      <c r="D31" s="5" t="s">
        <v>164</v>
      </c>
      <c r="E31" s="5"/>
      <c r="F31" s="204">
        <f>SUM(F32:F33)</f>
        <v>19000000</v>
      </c>
    </row>
    <row r="32" spans="1:6" x14ac:dyDescent="0.25">
      <c r="A32" s="33"/>
      <c r="B32" s="5"/>
      <c r="C32" s="5"/>
      <c r="D32" s="5"/>
      <c r="E32" s="2" t="s">
        <v>258</v>
      </c>
      <c r="F32" s="1">
        <v>14000000</v>
      </c>
    </row>
    <row r="33" spans="1:6" x14ac:dyDescent="0.25">
      <c r="A33" s="33"/>
      <c r="B33" s="2"/>
      <c r="C33" s="2"/>
      <c r="D33" s="2"/>
      <c r="E33" s="2" t="s">
        <v>214</v>
      </c>
      <c r="F33" s="1">
        <v>5000000</v>
      </c>
    </row>
    <row r="34" spans="1:6" x14ac:dyDescent="0.25">
      <c r="A34" s="32"/>
      <c r="B34" s="5" t="s">
        <v>165</v>
      </c>
      <c r="C34" s="5"/>
      <c r="D34" s="5" t="s">
        <v>166</v>
      </c>
      <c r="E34" s="5"/>
      <c r="F34" s="204">
        <f>F35+F37</f>
        <v>66100000</v>
      </c>
    </row>
    <row r="35" spans="1:6" x14ac:dyDescent="0.25">
      <c r="A35" s="32"/>
      <c r="B35" s="2"/>
      <c r="C35" s="2" t="s">
        <v>167</v>
      </c>
      <c r="D35" s="2" t="s">
        <v>168</v>
      </c>
      <c r="E35" s="2"/>
      <c r="F35" s="1">
        <f>F36</f>
        <v>65000000</v>
      </c>
    </row>
    <row r="36" spans="1:6" x14ac:dyDescent="0.25">
      <c r="A36" s="32"/>
      <c r="B36" s="2"/>
      <c r="C36" s="2"/>
      <c r="D36" s="2"/>
      <c r="E36" s="2" t="s">
        <v>169</v>
      </c>
      <c r="F36" s="1">
        <v>65000000</v>
      </c>
    </row>
    <row r="37" spans="1:6" x14ac:dyDescent="0.25">
      <c r="A37" s="32"/>
      <c r="B37" s="2"/>
      <c r="C37" s="2" t="s">
        <v>170</v>
      </c>
      <c r="D37" s="2" t="s">
        <v>171</v>
      </c>
      <c r="E37" s="43"/>
      <c r="F37" s="1">
        <f>F38</f>
        <v>1100000</v>
      </c>
    </row>
    <row r="38" spans="1:6" x14ac:dyDescent="0.25">
      <c r="A38" s="32"/>
      <c r="B38" s="2"/>
      <c r="C38" s="2"/>
      <c r="D38" s="45" t="s">
        <v>259</v>
      </c>
      <c r="E38" s="41"/>
      <c r="F38" s="1">
        <v>1100000</v>
      </c>
    </row>
    <row r="39" spans="1:6" x14ac:dyDescent="0.25">
      <c r="A39" s="33"/>
      <c r="B39" s="5" t="s">
        <v>236</v>
      </c>
      <c r="C39" s="2"/>
      <c r="D39" s="42" t="s">
        <v>237</v>
      </c>
      <c r="E39" s="44"/>
      <c r="F39" s="204">
        <f>F40</f>
        <v>400000</v>
      </c>
    </row>
    <row r="40" spans="1:6" x14ac:dyDescent="0.25">
      <c r="A40" s="33"/>
      <c r="B40" s="5"/>
      <c r="C40" s="2"/>
      <c r="D40" s="2" t="s">
        <v>172</v>
      </c>
      <c r="F40" s="1">
        <v>400000</v>
      </c>
    </row>
    <row r="41" spans="1:6" x14ac:dyDescent="0.25">
      <c r="A41" s="34" t="s">
        <v>173</v>
      </c>
      <c r="B41" s="4"/>
      <c r="C41" s="4" t="s">
        <v>174</v>
      </c>
      <c r="D41" s="4"/>
      <c r="E41" s="4"/>
      <c r="F41" s="206">
        <f>F42+F43+F47+F49+F51</f>
        <v>9385600</v>
      </c>
    </row>
    <row r="42" spans="1:6" x14ac:dyDescent="0.25">
      <c r="A42" s="33"/>
      <c r="B42" s="2"/>
      <c r="C42" s="2" t="s">
        <v>175</v>
      </c>
      <c r="D42" s="2" t="s">
        <v>176</v>
      </c>
      <c r="E42" s="2"/>
      <c r="F42" s="1">
        <v>350000</v>
      </c>
    </row>
    <row r="43" spans="1:6" x14ac:dyDescent="0.25">
      <c r="A43" s="33"/>
      <c r="B43" s="2"/>
      <c r="C43" s="2" t="s">
        <v>175</v>
      </c>
      <c r="D43" s="2" t="s">
        <v>176</v>
      </c>
      <c r="E43" s="2"/>
      <c r="F43" s="1">
        <f>F44+F45+F46</f>
        <v>4595600</v>
      </c>
    </row>
    <row r="44" spans="1:6" x14ac:dyDescent="0.25">
      <c r="A44" s="33"/>
      <c r="B44" s="2"/>
      <c r="C44" s="2"/>
      <c r="D44" s="2"/>
      <c r="E44" s="2" t="s">
        <v>177</v>
      </c>
      <c r="F44" s="1">
        <v>2070000</v>
      </c>
    </row>
    <row r="45" spans="1:6" x14ac:dyDescent="0.25">
      <c r="A45" s="33"/>
      <c r="B45" s="2"/>
      <c r="C45" s="2"/>
      <c r="D45" s="2"/>
      <c r="E45" s="2" t="s">
        <v>178</v>
      </c>
      <c r="F45" s="1">
        <v>2200000</v>
      </c>
    </row>
    <row r="46" spans="1:6" x14ac:dyDescent="0.25">
      <c r="A46" s="33"/>
      <c r="B46" s="2"/>
      <c r="C46" s="2"/>
      <c r="D46" s="2"/>
      <c r="E46" s="2" t="s">
        <v>392</v>
      </c>
      <c r="F46" s="1">
        <v>325600</v>
      </c>
    </row>
    <row r="47" spans="1:6" x14ac:dyDescent="0.25">
      <c r="A47" s="33"/>
      <c r="B47" s="2"/>
      <c r="C47" s="2" t="s">
        <v>179</v>
      </c>
      <c r="D47" s="2" t="s">
        <v>180</v>
      </c>
      <c r="E47" s="2"/>
      <c r="F47" s="1">
        <v>3400000</v>
      </c>
    </row>
    <row r="48" spans="1:6" x14ac:dyDescent="0.25">
      <c r="A48" s="33"/>
      <c r="B48" s="2"/>
      <c r="C48" s="2" t="s">
        <v>414</v>
      </c>
      <c r="D48" s="2" t="s">
        <v>413</v>
      </c>
      <c r="E48" s="2"/>
      <c r="F48" s="1">
        <v>0</v>
      </c>
    </row>
    <row r="49" spans="1:6" x14ac:dyDescent="0.25">
      <c r="A49" s="33"/>
      <c r="B49" s="2"/>
      <c r="C49" s="2" t="s">
        <v>181</v>
      </c>
      <c r="D49" s="2" t="s">
        <v>182</v>
      </c>
      <c r="E49" s="2"/>
      <c r="F49" s="1">
        <v>1000000</v>
      </c>
    </row>
    <row r="50" spans="1:6" x14ac:dyDescent="0.25">
      <c r="A50" s="33"/>
      <c r="B50" s="2"/>
      <c r="C50" s="2" t="s">
        <v>393</v>
      </c>
      <c r="D50" s="2" t="s">
        <v>394</v>
      </c>
      <c r="E50" s="2"/>
      <c r="F50" s="1">
        <v>0</v>
      </c>
    </row>
    <row r="51" spans="1:6" x14ac:dyDescent="0.25">
      <c r="A51" s="33"/>
      <c r="B51" s="2"/>
      <c r="C51" s="2" t="s">
        <v>247</v>
      </c>
      <c r="D51" s="2" t="s">
        <v>248</v>
      </c>
      <c r="E51" s="2"/>
      <c r="F51" s="1">
        <v>40000</v>
      </c>
    </row>
    <row r="52" spans="1:6" x14ac:dyDescent="0.25">
      <c r="A52" s="375" t="s">
        <v>183</v>
      </c>
      <c r="B52" s="376"/>
      <c r="C52" s="376" t="s">
        <v>184</v>
      </c>
      <c r="D52" s="376"/>
      <c r="E52" s="376"/>
      <c r="F52" s="377">
        <f>F53</f>
        <v>7568000</v>
      </c>
    </row>
    <row r="53" spans="1:6" x14ac:dyDescent="0.25">
      <c r="A53" s="33"/>
      <c r="B53" s="2"/>
      <c r="C53" s="2" t="s">
        <v>387</v>
      </c>
      <c r="D53" s="2" t="s">
        <v>388</v>
      </c>
      <c r="E53" s="2"/>
      <c r="F53" s="1">
        <v>7568000</v>
      </c>
    </row>
    <row r="54" spans="1:6" x14ac:dyDescent="0.25">
      <c r="A54" s="34" t="s">
        <v>185</v>
      </c>
      <c r="B54" s="4"/>
      <c r="C54" s="4" t="s">
        <v>186</v>
      </c>
      <c r="D54" s="4"/>
      <c r="E54" s="4"/>
      <c r="F54" s="206">
        <f>F55</f>
        <v>0</v>
      </c>
    </row>
    <row r="55" spans="1:6" x14ac:dyDescent="0.25">
      <c r="A55" s="33"/>
      <c r="B55" s="2" t="s">
        <v>187</v>
      </c>
      <c r="C55" s="2"/>
      <c r="D55" s="2" t="s">
        <v>188</v>
      </c>
      <c r="E55" s="2"/>
      <c r="F55" s="1">
        <v>0</v>
      </c>
    </row>
    <row r="56" spans="1:6" x14ac:dyDescent="0.25">
      <c r="A56" s="34" t="s">
        <v>189</v>
      </c>
      <c r="B56" s="4"/>
      <c r="C56" s="4" t="s">
        <v>190</v>
      </c>
      <c r="D56" s="4"/>
      <c r="E56" s="4"/>
      <c r="F56" s="205">
        <f>F57</f>
        <v>19931400</v>
      </c>
    </row>
    <row r="57" spans="1:6" ht="24" customHeight="1" x14ac:dyDescent="0.25">
      <c r="A57" s="33"/>
      <c r="B57" s="2" t="s">
        <v>191</v>
      </c>
      <c r="C57" s="2"/>
      <c r="D57" s="441" t="s">
        <v>261</v>
      </c>
      <c r="E57" s="457"/>
      <c r="F57" s="1">
        <v>19931400</v>
      </c>
    </row>
    <row r="58" spans="1:6" x14ac:dyDescent="0.25">
      <c r="A58" s="34" t="s">
        <v>192</v>
      </c>
      <c r="B58" s="4"/>
      <c r="C58" s="4" t="s">
        <v>193</v>
      </c>
      <c r="D58" s="4"/>
      <c r="E58" s="4"/>
      <c r="F58" s="206">
        <f>F59</f>
        <v>27100000</v>
      </c>
    </row>
    <row r="59" spans="1:6" x14ac:dyDescent="0.25">
      <c r="A59" s="33"/>
      <c r="B59" s="5" t="s">
        <v>194</v>
      </c>
      <c r="C59" s="5"/>
      <c r="D59" s="5" t="s">
        <v>195</v>
      </c>
      <c r="E59" s="5"/>
      <c r="F59" s="207">
        <f>F60+F61</f>
        <v>27100000</v>
      </c>
    </row>
    <row r="60" spans="1:6" x14ac:dyDescent="0.25">
      <c r="A60" s="33"/>
      <c r="B60" s="2"/>
      <c r="C60" s="2" t="s">
        <v>196</v>
      </c>
      <c r="D60" s="2"/>
      <c r="E60" s="2" t="s">
        <v>197</v>
      </c>
      <c r="F60" s="208">
        <v>27100000</v>
      </c>
    </row>
    <row r="61" spans="1:6" x14ac:dyDescent="0.25">
      <c r="A61" s="33"/>
      <c r="B61" s="2"/>
      <c r="C61" s="2" t="s">
        <v>198</v>
      </c>
      <c r="D61" s="2"/>
      <c r="E61" s="2" t="s">
        <v>199</v>
      </c>
      <c r="F61" s="1">
        <v>0</v>
      </c>
    </row>
    <row r="62" spans="1:6" ht="15.75" thickBot="1" x14ac:dyDescent="0.3">
      <c r="A62" s="35"/>
      <c r="B62" s="36"/>
      <c r="C62" s="36" t="s">
        <v>200</v>
      </c>
      <c r="D62" s="36"/>
      <c r="E62" s="36"/>
      <c r="F62" s="202">
        <f>F9+F28+F30+F41+F54+F58+F56+F52</f>
        <v>257037469</v>
      </c>
    </row>
  </sheetData>
  <mergeCells count="6">
    <mergeCell ref="D57:E57"/>
    <mergeCell ref="A1:F1"/>
    <mergeCell ref="A2:F2"/>
    <mergeCell ref="A3:F3"/>
    <mergeCell ref="A5:E7"/>
    <mergeCell ref="F5:F7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view="pageBreakPreview" zoomScaleNormal="100" zoomScaleSheetLayoutView="100" workbookViewId="0">
      <selection activeCell="A4" sqref="A4:F4"/>
    </sheetView>
  </sheetViews>
  <sheetFormatPr defaultRowHeight="15" x14ac:dyDescent="0.25"/>
  <cols>
    <col min="2" max="2" width="49.7109375" customWidth="1"/>
    <col min="3" max="3" width="12.140625" customWidth="1"/>
    <col min="6" max="6" width="13.7109375" customWidth="1"/>
  </cols>
  <sheetData>
    <row r="1" spans="1:7" x14ac:dyDescent="0.25">
      <c r="A1" s="245"/>
      <c r="B1" s="458" t="s">
        <v>445</v>
      </c>
      <c r="C1" s="467"/>
      <c r="D1" s="467"/>
      <c r="E1" s="467"/>
      <c r="F1" s="467"/>
      <c r="G1" s="372"/>
    </row>
    <row r="2" spans="1:7" ht="15.75" x14ac:dyDescent="0.25">
      <c r="A2" s="273"/>
      <c r="B2" s="468" t="s">
        <v>217</v>
      </c>
      <c r="C2" s="469"/>
      <c r="D2" s="469"/>
      <c r="E2" s="469"/>
      <c r="F2" s="470"/>
    </row>
    <row r="3" spans="1:7" x14ac:dyDescent="0.25">
      <c r="A3" s="471" t="s">
        <v>457</v>
      </c>
      <c r="B3" s="472"/>
      <c r="C3" s="472"/>
      <c r="D3" s="472"/>
      <c r="E3" s="472"/>
      <c r="F3" s="473"/>
    </row>
    <row r="4" spans="1:7" x14ac:dyDescent="0.25">
      <c r="A4" s="474"/>
      <c r="B4" s="475"/>
      <c r="C4" s="475"/>
      <c r="D4" s="475"/>
      <c r="E4" s="475"/>
      <c r="F4" s="476"/>
    </row>
    <row r="5" spans="1:7" ht="15.75" x14ac:dyDescent="0.25">
      <c r="A5" s="246"/>
      <c r="B5" s="247"/>
      <c r="C5" s="477" t="s">
        <v>1</v>
      </c>
      <c r="D5" s="451"/>
      <c r="E5" s="451"/>
      <c r="F5" s="478"/>
    </row>
    <row r="6" spans="1:7" x14ac:dyDescent="0.25">
      <c r="A6" s="479" t="s">
        <v>282</v>
      </c>
      <c r="B6" s="481" t="s">
        <v>203</v>
      </c>
      <c r="C6" s="484" t="s">
        <v>283</v>
      </c>
      <c r="D6" s="486" t="s">
        <v>284</v>
      </c>
      <c r="E6" s="488" t="s">
        <v>285</v>
      </c>
      <c r="F6" s="464" t="s">
        <v>286</v>
      </c>
    </row>
    <row r="7" spans="1:7" x14ac:dyDescent="0.25">
      <c r="A7" s="480"/>
      <c r="B7" s="482"/>
      <c r="C7" s="485"/>
      <c r="D7" s="487"/>
      <c r="E7" s="489"/>
      <c r="F7" s="465"/>
    </row>
    <row r="8" spans="1:7" x14ac:dyDescent="0.25">
      <c r="A8" s="480"/>
      <c r="B8" s="483"/>
      <c r="C8" s="485"/>
      <c r="D8" s="487"/>
      <c r="E8" s="489"/>
      <c r="F8" s="466"/>
    </row>
    <row r="9" spans="1:7" ht="15.75" x14ac:dyDescent="0.25">
      <c r="A9" s="248"/>
      <c r="B9" s="3"/>
      <c r="C9" s="249"/>
      <c r="D9" s="249"/>
      <c r="E9" s="3"/>
      <c r="F9" s="225"/>
    </row>
    <row r="10" spans="1:7" ht="15.75" x14ac:dyDescent="0.25">
      <c r="A10" s="250" t="s">
        <v>287</v>
      </c>
      <c r="B10" s="251" t="s">
        <v>288</v>
      </c>
      <c r="C10" s="252">
        <v>14753600</v>
      </c>
      <c r="D10" s="253"/>
      <c r="E10" s="254"/>
      <c r="F10" s="255">
        <f t="shared" ref="F10:F19" si="0">SUM(C10:E10)</f>
        <v>14753600</v>
      </c>
    </row>
    <row r="11" spans="1:7" ht="15.75" x14ac:dyDescent="0.25">
      <c r="A11" s="256" t="s">
        <v>289</v>
      </c>
      <c r="B11" s="257" t="s">
        <v>290</v>
      </c>
      <c r="C11" s="258">
        <v>85500000</v>
      </c>
      <c r="D11" s="258"/>
      <c r="E11" s="259"/>
      <c r="F11" s="255">
        <f t="shared" si="0"/>
        <v>85500000</v>
      </c>
    </row>
    <row r="12" spans="1:7" ht="15.75" x14ac:dyDescent="0.25">
      <c r="A12" s="256" t="s">
        <v>291</v>
      </c>
      <c r="B12" s="260" t="s">
        <v>292</v>
      </c>
      <c r="C12" s="258">
        <v>350000</v>
      </c>
      <c r="D12" s="258"/>
      <c r="E12" s="259"/>
      <c r="F12" s="255">
        <f t="shared" si="0"/>
        <v>350000</v>
      </c>
    </row>
    <row r="13" spans="1:7" ht="15.75" x14ac:dyDescent="0.25">
      <c r="A13" s="261" t="s">
        <v>293</v>
      </c>
      <c r="B13" s="262" t="s">
        <v>294</v>
      </c>
      <c r="C13" s="258">
        <v>98805154</v>
      </c>
      <c r="D13" s="258"/>
      <c r="E13" s="259"/>
      <c r="F13" s="255">
        <f t="shared" si="0"/>
        <v>98805154</v>
      </c>
    </row>
    <row r="14" spans="1:7" ht="15.75" x14ac:dyDescent="0.25">
      <c r="A14" s="261" t="s">
        <v>295</v>
      </c>
      <c r="B14" s="262" t="s">
        <v>296</v>
      </c>
      <c r="C14" s="258">
        <v>29847315</v>
      </c>
      <c r="D14" s="258"/>
      <c r="E14" s="259"/>
      <c r="F14" s="255">
        <f t="shared" si="0"/>
        <v>29847315</v>
      </c>
    </row>
    <row r="15" spans="1:7" ht="15.75" x14ac:dyDescent="0.25">
      <c r="A15" s="256" t="s">
        <v>297</v>
      </c>
      <c r="B15" s="262" t="s">
        <v>298</v>
      </c>
      <c r="C15" s="258">
        <v>6000000</v>
      </c>
      <c r="D15" s="258"/>
      <c r="E15" s="259"/>
      <c r="F15" s="255">
        <f t="shared" si="0"/>
        <v>6000000</v>
      </c>
    </row>
    <row r="16" spans="1:7" ht="15.75" x14ac:dyDescent="0.25">
      <c r="A16" s="256" t="s">
        <v>313</v>
      </c>
      <c r="B16" s="262" t="s">
        <v>402</v>
      </c>
      <c r="C16" s="258">
        <v>0</v>
      </c>
      <c r="D16" s="258"/>
      <c r="E16" s="259"/>
      <c r="F16" s="255">
        <f t="shared" si="0"/>
        <v>0</v>
      </c>
    </row>
    <row r="17" spans="1:6" ht="15.75" x14ac:dyDescent="0.25">
      <c r="A17" s="256" t="s">
        <v>299</v>
      </c>
      <c r="B17" s="263" t="s">
        <v>300</v>
      </c>
      <c r="C17" s="264">
        <v>19931400</v>
      </c>
      <c r="D17" s="264"/>
      <c r="E17" s="265"/>
      <c r="F17" s="255">
        <f t="shared" si="0"/>
        <v>19931400</v>
      </c>
    </row>
    <row r="18" spans="1:6" ht="15.75" x14ac:dyDescent="0.25">
      <c r="A18" s="256" t="s">
        <v>302</v>
      </c>
      <c r="B18" s="266" t="s">
        <v>303</v>
      </c>
      <c r="C18" s="267">
        <v>850000</v>
      </c>
      <c r="D18" s="267"/>
      <c r="E18" s="268"/>
      <c r="F18" s="255">
        <f t="shared" si="0"/>
        <v>850000</v>
      </c>
    </row>
    <row r="19" spans="1:6" ht="15.75" x14ac:dyDescent="0.25">
      <c r="A19" s="256" t="s">
        <v>304</v>
      </c>
      <c r="B19" s="266" t="s">
        <v>305</v>
      </c>
      <c r="C19" s="267">
        <v>1000000</v>
      </c>
      <c r="D19" s="267"/>
      <c r="E19" s="268"/>
      <c r="F19" s="255">
        <f t="shared" si="0"/>
        <v>1000000</v>
      </c>
    </row>
    <row r="20" spans="1:6" ht="16.5" thickBot="1" x14ac:dyDescent="0.3">
      <c r="A20" s="269" t="s">
        <v>306</v>
      </c>
      <c r="B20" s="270"/>
      <c r="C20" s="271">
        <f>SUM(C10:C19)</f>
        <v>257037469</v>
      </c>
      <c r="D20" s="271">
        <f>SUM(D10:D19)</f>
        <v>0</v>
      </c>
      <c r="E20" s="271">
        <f>SUM(E10:E19)</f>
        <v>0</v>
      </c>
      <c r="F20" s="272">
        <f>SUM(F10:F19)</f>
        <v>257037469</v>
      </c>
    </row>
  </sheetData>
  <mergeCells count="11"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64"/>
  <sheetViews>
    <sheetView tabSelected="1" view="pageBreakPreview" topLeftCell="A36" zoomScaleNormal="100" zoomScaleSheetLayoutView="100" workbookViewId="0">
      <selection activeCell="I249" sqref="I249"/>
    </sheetView>
  </sheetViews>
  <sheetFormatPr defaultRowHeight="15" x14ac:dyDescent="0.25"/>
  <cols>
    <col min="1" max="1" width="3.85546875" customWidth="1"/>
    <col min="2" max="2" width="5.28515625" customWidth="1"/>
    <col min="3" max="3" width="6.7109375" customWidth="1"/>
    <col min="4" max="4" width="9.85546875" customWidth="1"/>
    <col min="5" max="5" width="51" customWidth="1"/>
    <col min="6" max="6" width="10.5703125" customWidth="1"/>
    <col min="7" max="7" width="14" customWidth="1"/>
    <col min="8" max="8" width="13.85546875" customWidth="1"/>
    <col min="9" max="9" width="13.140625" customWidth="1"/>
  </cols>
  <sheetData>
    <row r="1" spans="1:11" x14ac:dyDescent="0.25">
      <c r="A1" s="520" t="s">
        <v>446</v>
      </c>
      <c r="B1" s="521"/>
      <c r="C1" s="521"/>
      <c r="D1" s="521"/>
      <c r="E1" s="521"/>
      <c r="F1" s="521"/>
    </row>
    <row r="2" spans="1:11" x14ac:dyDescent="0.25">
      <c r="A2" s="522"/>
      <c r="B2" s="523"/>
      <c r="C2" s="523"/>
      <c r="D2" s="523"/>
      <c r="E2" s="523"/>
      <c r="F2" s="523"/>
    </row>
    <row r="3" spans="1:11" x14ac:dyDescent="0.25">
      <c r="A3" s="445" t="s">
        <v>0</v>
      </c>
      <c r="B3" s="501"/>
      <c r="C3" s="501"/>
      <c r="D3" s="501"/>
      <c r="E3" s="501"/>
      <c r="F3" s="501"/>
    </row>
    <row r="4" spans="1:11" x14ac:dyDescent="0.25">
      <c r="A4" s="445" t="s">
        <v>456</v>
      </c>
      <c r="B4" s="501"/>
      <c r="C4" s="501"/>
      <c r="D4" s="501"/>
      <c r="E4" s="501"/>
      <c r="F4" s="501"/>
    </row>
    <row r="5" spans="1:11" x14ac:dyDescent="0.25">
      <c r="A5" s="445" t="s">
        <v>213</v>
      </c>
      <c r="B5" s="501"/>
      <c r="C5" s="501"/>
      <c r="D5" s="501"/>
      <c r="E5" s="501"/>
      <c r="F5" s="501"/>
    </row>
    <row r="6" spans="1:11" x14ac:dyDescent="0.25">
      <c r="A6" s="168"/>
      <c r="B6" s="30"/>
      <c r="C6" s="30"/>
      <c r="D6" s="30"/>
      <c r="E6" s="30"/>
      <c r="F6" s="30" t="s">
        <v>1</v>
      </c>
    </row>
    <row r="7" spans="1:11" ht="15" customHeight="1" x14ac:dyDescent="0.25">
      <c r="A7" s="507" t="s">
        <v>2</v>
      </c>
      <c r="B7" s="508"/>
      <c r="C7" s="508"/>
      <c r="D7" s="508"/>
      <c r="E7" s="508"/>
      <c r="F7" s="510" t="s">
        <v>3</v>
      </c>
      <c r="G7" s="492" t="s">
        <v>428</v>
      </c>
      <c r="H7" s="492" t="s">
        <v>429</v>
      </c>
      <c r="I7" s="492" t="s">
        <v>430</v>
      </c>
    </row>
    <row r="8" spans="1:11" ht="26.25" customHeight="1" x14ac:dyDescent="0.25">
      <c r="A8" s="509"/>
      <c r="B8" s="508"/>
      <c r="C8" s="508"/>
      <c r="D8" s="508"/>
      <c r="E8" s="508"/>
      <c r="F8" s="511"/>
      <c r="G8" s="493"/>
      <c r="H8" s="493"/>
      <c r="I8" s="493"/>
    </row>
    <row r="9" spans="1:11" x14ac:dyDescent="0.25">
      <c r="A9" s="47" t="s">
        <v>4</v>
      </c>
      <c r="B9" s="48"/>
      <c r="C9" s="48"/>
      <c r="D9" s="48"/>
      <c r="E9" s="48"/>
      <c r="F9" s="49" t="s">
        <v>382</v>
      </c>
      <c r="G9" s="169">
        <f>G10+G14+G17+G35+G54</f>
        <v>55368712</v>
      </c>
      <c r="H9" s="169">
        <f>H10+H14+H17+H35+H54</f>
        <v>46524376</v>
      </c>
      <c r="I9" s="169">
        <f>I10+I14+I17+I35+I54</f>
        <v>45575150</v>
      </c>
    </row>
    <row r="10" spans="1:11" x14ac:dyDescent="0.25">
      <c r="A10" s="50" t="s">
        <v>5</v>
      </c>
      <c r="B10" s="51"/>
      <c r="C10" s="51" t="s">
        <v>6</v>
      </c>
      <c r="D10" s="51"/>
      <c r="E10" s="51"/>
      <c r="F10" s="52"/>
      <c r="G10" s="170">
        <f t="shared" ref="G10:I10" si="0">G11</f>
        <v>13075647</v>
      </c>
      <c r="H10" s="170">
        <f t="shared" si="0"/>
        <v>13075551</v>
      </c>
      <c r="I10" s="170">
        <f t="shared" si="0"/>
        <v>18741515</v>
      </c>
    </row>
    <row r="11" spans="1:11" x14ac:dyDescent="0.25">
      <c r="A11" s="53"/>
      <c r="B11" s="51" t="s">
        <v>7</v>
      </c>
      <c r="C11" s="51"/>
      <c r="D11" s="518" t="s">
        <v>8</v>
      </c>
      <c r="E11" s="519"/>
      <c r="F11" s="54"/>
      <c r="G11" s="170">
        <f>G12+G13</f>
        <v>13075647</v>
      </c>
      <c r="H11" s="170">
        <f>H12+H13</f>
        <v>13075551</v>
      </c>
      <c r="I11" s="170">
        <f>I12+I13</f>
        <v>18741515</v>
      </c>
    </row>
    <row r="12" spans="1:11" x14ac:dyDescent="0.25">
      <c r="A12" s="53"/>
      <c r="B12" s="55"/>
      <c r="C12" s="55" t="s">
        <v>9</v>
      </c>
      <c r="D12" s="494" t="s">
        <v>10</v>
      </c>
      <c r="E12" s="495"/>
      <c r="F12" s="55"/>
      <c r="G12" s="171">
        <v>13004064</v>
      </c>
      <c r="H12" s="171">
        <v>13003968</v>
      </c>
      <c r="I12" s="171">
        <v>18741515</v>
      </c>
    </row>
    <row r="13" spans="1:11" x14ac:dyDescent="0.25">
      <c r="A13" s="53"/>
      <c r="B13" s="55"/>
      <c r="C13" s="55" t="s">
        <v>242</v>
      </c>
      <c r="D13" s="494" t="s">
        <v>421</v>
      </c>
      <c r="E13" s="495"/>
      <c r="F13" s="60"/>
      <c r="G13" s="171">
        <v>71583</v>
      </c>
      <c r="H13" s="171">
        <v>71583</v>
      </c>
      <c r="I13" s="171">
        <v>0</v>
      </c>
    </row>
    <row r="14" spans="1:11" x14ac:dyDescent="0.25">
      <c r="A14" s="50" t="s">
        <v>11</v>
      </c>
      <c r="B14" s="51"/>
      <c r="C14" s="51" t="s">
        <v>12</v>
      </c>
      <c r="D14" s="56"/>
      <c r="E14" s="56"/>
      <c r="F14" s="57"/>
      <c r="G14" s="170">
        <f>SUM(G15:G15)</f>
        <v>724448</v>
      </c>
      <c r="H14" s="170">
        <f>SUM(H15:H15)</f>
        <v>660373</v>
      </c>
      <c r="I14" s="170">
        <f>SUM(I15:I15)</f>
        <v>472864</v>
      </c>
      <c r="K14">
        <v>2</v>
      </c>
    </row>
    <row r="15" spans="1:11" x14ac:dyDescent="0.25">
      <c r="A15" s="53"/>
      <c r="B15" s="55"/>
      <c r="C15" s="55"/>
      <c r="D15" s="494" t="s">
        <v>13</v>
      </c>
      <c r="E15" s="495"/>
      <c r="F15" s="55"/>
      <c r="G15" s="117">
        <v>724448</v>
      </c>
      <c r="H15" s="117">
        <v>660373</v>
      </c>
      <c r="I15" s="117">
        <v>472864</v>
      </c>
    </row>
    <row r="16" spans="1:11" x14ac:dyDescent="0.25">
      <c r="A16" s="53"/>
      <c r="B16" s="55"/>
      <c r="C16" s="55"/>
      <c r="D16" s="494" t="s">
        <v>252</v>
      </c>
      <c r="E16" s="495"/>
      <c r="F16" s="55"/>
      <c r="G16" s="117">
        <v>0</v>
      </c>
      <c r="H16" s="117">
        <v>0</v>
      </c>
      <c r="I16" s="117">
        <v>0</v>
      </c>
    </row>
    <row r="17" spans="1:9" x14ac:dyDescent="0.25">
      <c r="A17" s="50" t="s">
        <v>14</v>
      </c>
      <c r="B17" s="51"/>
      <c r="C17" s="51" t="s">
        <v>15</v>
      </c>
      <c r="D17" s="51"/>
      <c r="E17" s="51"/>
      <c r="F17" s="55"/>
      <c r="G17" s="170">
        <f>G18+G21+G22+G30</f>
        <v>11430605</v>
      </c>
      <c r="H17" s="170">
        <f>H18+H21+H22+H30</f>
        <v>9651160</v>
      </c>
      <c r="I17" s="170">
        <f>I18+I21+I22+I30</f>
        <v>9140000</v>
      </c>
    </row>
    <row r="18" spans="1:9" x14ac:dyDescent="0.25">
      <c r="A18" s="53"/>
      <c r="B18" s="51" t="s">
        <v>16</v>
      </c>
      <c r="C18" s="51"/>
      <c r="D18" s="51" t="s">
        <v>17</v>
      </c>
      <c r="E18" s="59"/>
      <c r="F18" s="60"/>
      <c r="G18" s="170">
        <f>G19+G20</f>
        <v>1070000</v>
      </c>
      <c r="H18" s="170">
        <f>H19+H20</f>
        <v>973499</v>
      </c>
      <c r="I18" s="170">
        <f>I19+I20</f>
        <v>1000000</v>
      </c>
    </row>
    <row r="19" spans="1:9" x14ac:dyDescent="0.25">
      <c r="A19" s="53"/>
      <c r="B19" s="55"/>
      <c r="C19" s="55" t="s">
        <v>18</v>
      </c>
      <c r="D19" s="55" t="s">
        <v>19</v>
      </c>
      <c r="E19" s="60"/>
      <c r="F19" s="60"/>
      <c r="G19" s="171">
        <v>200000</v>
      </c>
      <c r="H19" s="171">
        <v>95795</v>
      </c>
      <c r="I19" s="171">
        <v>100000</v>
      </c>
    </row>
    <row r="20" spans="1:9" x14ac:dyDescent="0.25">
      <c r="A20" s="53"/>
      <c r="B20" s="55"/>
      <c r="C20" s="55" t="s">
        <v>20</v>
      </c>
      <c r="D20" s="55" t="s">
        <v>21</v>
      </c>
      <c r="E20" s="55"/>
      <c r="F20" s="55"/>
      <c r="G20" s="117">
        <v>870000</v>
      </c>
      <c r="H20" s="117">
        <v>877704</v>
      </c>
      <c r="I20" s="117">
        <v>900000</v>
      </c>
    </row>
    <row r="21" spans="1:9" x14ac:dyDescent="0.25">
      <c r="A21" s="53"/>
      <c r="B21" s="51" t="s">
        <v>22</v>
      </c>
      <c r="C21" s="51"/>
      <c r="D21" s="51" t="s">
        <v>23</v>
      </c>
      <c r="E21" s="51"/>
      <c r="F21" s="55"/>
      <c r="G21" s="170">
        <v>300000</v>
      </c>
      <c r="H21" s="170">
        <v>200731</v>
      </c>
      <c r="I21" s="170">
        <v>300000</v>
      </c>
    </row>
    <row r="22" spans="1:9" x14ac:dyDescent="0.25">
      <c r="A22" s="53"/>
      <c r="B22" s="51" t="s">
        <v>27</v>
      </c>
      <c r="C22" s="51"/>
      <c r="D22" s="51" t="s">
        <v>28</v>
      </c>
      <c r="E22" s="51"/>
      <c r="F22" s="55"/>
      <c r="G22" s="170">
        <f>G23+G27+G29+G28</f>
        <v>8880000</v>
      </c>
      <c r="H22" s="170">
        <f>H23+H27+H29+H28</f>
        <v>7747390</v>
      </c>
      <c r="I22" s="170">
        <f>I23+I27+I29+I28</f>
        <v>7180000</v>
      </c>
    </row>
    <row r="23" spans="1:9" x14ac:dyDescent="0.25">
      <c r="A23" s="53"/>
      <c r="B23" s="55"/>
      <c r="C23" s="55" t="s">
        <v>29</v>
      </c>
      <c r="D23" s="55" t="s">
        <v>30</v>
      </c>
      <c r="E23" s="55"/>
      <c r="F23" s="55"/>
      <c r="G23" s="171">
        <f>SUM(G24:G26)</f>
        <v>620000</v>
      </c>
      <c r="H23" s="171">
        <f>SUM(H24:H26)</f>
        <v>686107</v>
      </c>
      <c r="I23" s="171">
        <f>SUM(I24:I26)</f>
        <v>920000</v>
      </c>
    </row>
    <row r="24" spans="1:9" x14ac:dyDescent="0.25">
      <c r="A24" s="53"/>
      <c r="B24" s="55"/>
      <c r="C24" s="55"/>
      <c r="D24" s="55"/>
      <c r="E24" s="55" t="s">
        <v>31</v>
      </c>
      <c r="F24" s="55"/>
      <c r="G24" s="117">
        <v>200000</v>
      </c>
      <c r="H24" s="117">
        <v>1449</v>
      </c>
      <c r="I24" s="117">
        <v>100000</v>
      </c>
    </row>
    <row r="25" spans="1:9" x14ac:dyDescent="0.25">
      <c r="A25" s="53"/>
      <c r="B25" s="55"/>
      <c r="C25" s="55"/>
      <c r="D25" s="55"/>
      <c r="E25" s="55" t="s">
        <v>32</v>
      </c>
      <c r="F25" s="55"/>
      <c r="G25" s="117">
        <v>200000</v>
      </c>
      <c r="H25" s="117">
        <v>481907</v>
      </c>
      <c r="I25" s="117">
        <v>600000</v>
      </c>
    </row>
    <row r="26" spans="1:9" x14ac:dyDescent="0.25">
      <c r="A26" s="53"/>
      <c r="B26" s="55"/>
      <c r="C26" s="55"/>
      <c r="D26" s="55"/>
      <c r="E26" s="55" t="s">
        <v>33</v>
      </c>
      <c r="F26" s="55"/>
      <c r="G26" s="117">
        <v>220000</v>
      </c>
      <c r="H26" s="117">
        <v>202751</v>
      </c>
      <c r="I26" s="117">
        <v>220000</v>
      </c>
    </row>
    <row r="27" spans="1:9" x14ac:dyDescent="0.25">
      <c r="A27" s="53"/>
      <c r="B27" s="55"/>
      <c r="C27" s="55" t="s">
        <v>34</v>
      </c>
      <c r="D27" s="55" t="s">
        <v>35</v>
      </c>
      <c r="E27" s="55"/>
      <c r="F27" s="55"/>
      <c r="G27" s="117">
        <v>3000000</v>
      </c>
      <c r="H27" s="117">
        <v>2327980</v>
      </c>
      <c r="I27" s="117">
        <v>1000000</v>
      </c>
    </row>
    <row r="28" spans="1:9" x14ac:dyDescent="0.25">
      <c r="A28" s="61"/>
      <c r="B28" s="62"/>
      <c r="C28" s="62" t="s">
        <v>202</v>
      </c>
      <c r="D28" s="62" t="s">
        <v>244</v>
      </c>
      <c r="E28" s="62"/>
      <c r="F28" s="62"/>
      <c r="G28" s="117">
        <v>1060000</v>
      </c>
      <c r="H28" s="117">
        <v>660000</v>
      </c>
      <c r="I28" s="117">
        <v>1060000</v>
      </c>
    </row>
    <row r="29" spans="1:9" x14ac:dyDescent="0.25">
      <c r="A29" s="53"/>
      <c r="B29" s="55"/>
      <c r="C29" s="55" t="s">
        <v>36</v>
      </c>
      <c r="D29" s="55" t="s">
        <v>37</v>
      </c>
      <c r="E29" s="55"/>
      <c r="F29" s="55"/>
      <c r="G29" s="171">
        <v>4200000</v>
      </c>
      <c r="H29" s="171">
        <v>4073303</v>
      </c>
      <c r="I29" s="171">
        <v>4200000</v>
      </c>
    </row>
    <row r="30" spans="1:9" x14ac:dyDescent="0.25">
      <c r="A30" s="53"/>
      <c r="B30" s="51" t="s">
        <v>39</v>
      </c>
      <c r="C30" s="51"/>
      <c r="D30" s="51" t="s">
        <v>40</v>
      </c>
      <c r="E30" s="51"/>
      <c r="F30" s="55"/>
      <c r="G30" s="170">
        <f>G31+G33+G34+G32</f>
        <v>1180605</v>
      </c>
      <c r="H30" s="170">
        <f>H31+H33+H34+H32</f>
        <v>729540</v>
      </c>
      <c r="I30" s="170">
        <f>I31+I33+I34+I32</f>
        <v>660000</v>
      </c>
    </row>
    <row r="31" spans="1:9" x14ac:dyDescent="0.25">
      <c r="A31" s="53"/>
      <c r="B31" s="55"/>
      <c r="C31" s="55" t="s">
        <v>41</v>
      </c>
      <c r="D31" s="55" t="s">
        <v>42</v>
      </c>
      <c r="E31" s="55"/>
      <c r="F31" s="55"/>
      <c r="G31" s="117">
        <v>1000000</v>
      </c>
      <c r="H31" s="117">
        <v>597138</v>
      </c>
      <c r="I31" s="117">
        <v>650000</v>
      </c>
    </row>
    <row r="32" spans="1:9" x14ac:dyDescent="0.25">
      <c r="A32" s="53"/>
      <c r="B32" s="55"/>
      <c r="C32" s="55" t="s">
        <v>385</v>
      </c>
      <c r="D32" s="55" t="s">
        <v>386</v>
      </c>
      <c r="E32" s="55"/>
      <c r="F32" s="55"/>
      <c r="G32" s="117">
        <v>170605</v>
      </c>
      <c r="H32" s="117">
        <v>132398</v>
      </c>
      <c r="I32" s="117">
        <v>0</v>
      </c>
    </row>
    <row r="33" spans="1:9" x14ac:dyDescent="0.25">
      <c r="A33" s="53"/>
      <c r="B33" s="55"/>
      <c r="C33" s="55" t="s">
        <v>43</v>
      </c>
      <c r="D33" s="55" t="s">
        <v>44</v>
      </c>
      <c r="E33" s="55"/>
      <c r="F33" s="55"/>
      <c r="G33" s="117">
        <v>0</v>
      </c>
      <c r="H33" s="117">
        <v>0</v>
      </c>
      <c r="I33" s="117">
        <v>0</v>
      </c>
    </row>
    <row r="34" spans="1:9" x14ac:dyDescent="0.25">
      <c r="A34" s="53"/>
      <c r="B34" s="55"/>
      <c r="C34" s="55" t="s">
        <v>43</v>
      </c>
      <c r="D34" s="55" t="s">
        <v>45</v>
      </c>
      <c r="E34" s="55"/>
      <c r="F34" s="55"/>
      <c r="G34" s="117">
        <v>10000</v>
      </c>
      <c r="H34" s="117">
        <v>4</v>
      </c>
      <c r="I34" s="117">
        <v>10000</v>
      </c>
    </row>
    <row r="35" spans="1:9" x14ac:dyDescent="0.25">
      <c r="A35" s="50" t="s">
        <v>46</v>
      </c>
      <c r="B35" s="51"/>
      <c r="C35" s="51" t="s">
        <v>47</v>
      </c>
      <c r="D35" s="51"/>
      <c r="E35" s="51"/>
      <c r="F35" s="51"/>
      <c r="G35" s="170">
        <f>G38+G52+G37+G36</f>
        <v>28938874</v>
      </c>
      <c r="H35" s="170">
        <f>H38+H52+H37+H36</f>
        <v>22202312</v>
      </c>
      <c r="I35" s="170">
        <f>I38+I52+I37+I36</f>
        <v>17220771</v>
      </c>
    </row>
    <row r="36" spans="1:9" x14ac:dyDescent="0.25">
      <c r="A36" s="50"/>
      <c r="B36" s="51"/>
      <c r="C36" s="55" t="s">
        <v>249</v>
      </c>
      <c r="D36" s="55" t="s">
        <v>250</v>
      </c>
      <c r="E36" s="55"/>
      <c r="F36" s="55"/>
      <c r="G36" s="171">
        <v>0</v>
      </c>
      <c r="H36" s="171">
        <v>0</v>
      </c>
      <c r="I36" s="171">
        <v>0</v>
      </c>
    </row>
    <row r="37" spans="1:9" x14ac:dyDescent="0.25">
      <c r="A37" s="50"/>
      <c r="B37" s="51"/>
      <c r="C37" s="55" t="s">
        <v>222</v>
      </c>
      <c r="D37" s="55" t="s">
        <v>223</v>
      </c>
      <c r="E37" s="55"/>
      <c r="F37" s="55"/>
      <c r="G37" s="117">
        <v>13362901</v>
      </c>
      <c r="H37" s="117">
        <v>13362901</v>
      </c>
      <c r="I37" s="117">
        <v>10694985</v>
      </c>
    </row>
    <row r="38" spans="1:9" x14ac:dyDescent="0.25">
      <c r="A38" s="53"/>
      <c r="B38" s="55"/>
      <c r="C38" s="55" t="s">
        <v>49</v>
      </c>
      <c r="D38" s="55" t="s">
        <v>50</v>
      </c>
      <c r="E38" s="55"/>
      <c r="F38" s="55"/>
      <c r="G38" s="171">
        <f>G39+G40+G49</f>
        <v>9081200</v>
      </c>
      <c r="H38" s="171">
        <f t="shared" ref="H38" si="1">H39+H40+H49</f>
        <v>8839411</v>
      </c>
      <c r="I38" s="171">
        <f>I39+I40+I49</f>
        <v>3675000</v>
      </c>
    </row>
    <row r="39" spans="1:9" x14ac:dyDescent="0.25">
      <c r="A39" s="53"/>
      <c r="B39" s="55"/>
      <c r="C39" s="55"/>
      <c r="D39" s="55"/>
      <c r="E39" s="55" t="s">
        <v>51</v>
      </c>
      <c r="F39" s="55"/>
      <c r="G39" s="117">
        <v>5856200</v>
      </c>
      <c r="H39" s="117">
        <v>5686121</v>
      </c>
      <c r="I39" s="117">
        <v>450000</v>
      </c>
    </row>
    <row r="40" spans="1:9" x14ac:dyDescent="0.25">
      <c r="A40" s="53"/>
      <c r="B40" s="55"/>
      <c r="C40" s="55"/>
      <c r="D40" s="55"/>
      <c r="E40" s="55" t="s">
        <v>52</v>
      </c>
      <c r="F40" s="54"/>
      <c r="G40" s="171">
        <f>G41+G42+G43+G45+G46+G47+G48+G50+G44+G51</f>
        <v>2925000</v>
      </c>
      <c r="H40" s="171">
        <f>H41+H42+H43+H45+H46+H47+H48+H50+H44+H51</f>
        <v>2853290</v>
      </c>
      <c r="I40" s="171">
        <f>I41+I42+I43+I45+I46+I47+I48+I50+I44+I51</f>
        <v>2925000</v>
      </c>
    </row>
    <row r="41" spans="1:9" x14ac:dyDescent="0.25">
      <c r="A41" s="53"/>
      <c r="B41" s="55"/>
      <c r="C41" s="55"/>
      <c r="D41" s="55"/>
      <c r="E41" s="55" t="s">
        <v>53</v>
      </c>
      <c r="F41" s="55"/>
      <c r="G41" s="117">
        <v>600000</v>
      </c>
      <c r="H41" s="117">
        <v>600000</v>
      </c>
      <c r="I41" s="117">
        <v>600000</v>
      </c>
    </row>
    <row r="42" spans="1:9" x14ac:dyDescent="0.25">
      <c r="A42" s="53"/>
      <c r="B42" s="55"/>
      <c r="C42" s="55"/>
      <c r="D42" s="55"/>
      <c r="E42" s="55" t="s">
        <v>54</v>
      </c>
      <c r="F42" s="55"/>
      <c r="G42" s="117">
        <v>600000</v>
      </c>
      <c r="H42" s="117">
        <v>600000</v>
      </c>
      <c r="I42" s="117">
        <v>600000</v>
      </c>
    </row>
    <row r="43" spans="1:9" x14ac:dyDescent="0.25">
      <c r="A43" s="53"/>
      <c r="B43" s="55"/>
      <c r="C43" s="55"/>
      <c r="D43" s="55"/>
      <c r="E43" s="55" t="s">
        <v>55</v>
      </c>
      <c r="F43" s="55"/>
      <c r="G43" s="117">
        <v>600000</v>
      </c>
      <c r="H43" s="117">
        <v>500000</v>
      </c>
      <c r="I43" s="117">
        <v>600000</v>
      </c>
    </row>
    <row r="44" spans="1:9" x14ac:dyDescent="0.25">
      <c r="A44" s="53"/>
      <c r="B44" s="55"/>
      <c r="C44" s="55"/>
      <c r="D44" s="55"/>
      <c r="E44" s="55" t="s">
        <v>406</v>
      </c>
      <c r="F44" s="55"/>
      <c r="G44" s="117">
        <v>400000</v>
      </c>
      <c r="H44" s="117">
        <v>400000</v>
      </c>
      <c r="I44" s="117">
        <v>400000</v>
      </c>
    </row>
    <row r="45" spans="1:9" x14ac:dyDescent="0.25">
      <c r="A45" s="53"/>
      <c r="B45" s="55"/>
      <c r="C45" s="55"/>
      <c r="D45" s="55"/>
      <c r="E45" s="55" t="s">
        <v>56</v>
      </c>
      <c r="F45" s="55"/>
      <c r="G45" s="117">
        <v>200000</v>
      </c>
      <c r="H45" s="117">
        <v>200000</v>
      </c>
      <c r="I45" s="117">
        <v>200000</v>
      </c>
    </row>
    <row r="46" spans="1:9" x14ac:dyDescent="0.25">
      <c r="A46" s="53"/>
      <c r="B46" s="55"/>
      <c r="C46" s="55"/>
      <c r="D46" s="55"/>
      <c r="E46" s="55" t="s">
        <v>57</v>
      </c>
      <c r="F46" s="55"/>
      <c r="G46" s="117">
        <v>0</v>
      </c>
      <c r="H46" s="117">
        <v>93290</v>
      </c>
      <c r="I46" s="117">
        <v>0</v>
      </c>
    </row>
    <row r="47" spans="1:9" x14ac:dyDescent="0.25">
      <c r="A47" s="53"/>
      <c r="B47" s="55"/>
      <c r="C47" s="55"/>
      <c r="D47" s="55"/>
      <c r="E47" s="55" t="s">
        <v>238</v>
      </c>
      <c r="F47" s="55"/>
      <c r="G47" s="117">
        <v>10000</v>
      </c>
      <c r="H47" s="117">
        <v>10000</v>
      </c>
      <c r="I47" s="117">
        <v>10000</v>
      </c>
    </row>
    <row r="48" spans="1:9" x14ac:dyDescent="0.25">
      <c r="A48" s="53"/>
      <c r="B48" s="55"/>
      <c r="C48" s="55"/>
      <c r="D48" s="55"/>
      <c r="E48" s="55" t="s">
        <v>224</v>
      </c>
      <c r="F48" s="55"/>
      <c r="G48" s="117">
        <v>400000</v>
      </c>
      <c r="H48" s="117">
        <v>400000</v>
      </c>
      <c r="I48" s="117">
        <v>400000</v>
      </c>
    </row>
    <row r="49" spans="1:9" x14ac:dyDescent="0.25">
      <c r="A49" s="53"/>
      <c r="B49" s="55"/>
      <c r="C49" s="55"/>
      <c r="D49" s="55"/>
      <c r="E49" s="55" t="s">
        <v>225</v>
      </c>
      <c r="F49" s="55"/>
      <c r="G49" s="117">
        <v>300000</v>
      </c>
      <c r="H49" s="117">
        <v>300000</v>
      </c>
      <c r="I49" s="117">
        <v>300000</v>
      </c>
    </row>
    <row r="50" spans="1:9" x14ac:dyDescent="0.25">
      <c r="A50" s="53"/>
      <c r="B50" s="55"/>
      <c r="C50" s="55"/>
      <c r="D50" s="55"/>
      <c r="E50" s="55" t="s">
        <v>239</v>
      </c>
      <c r="F50" s="55"/>
      <c r="G50" s="117">
        <v>65000</v>
      </c>
      <c r="H50" s="117">
        <v>0</v>
      </c>
      <c r="I50" s="117">
        <v>65000</v>
      </c>
    </row>
    <row r="51" spans="1:9" x14ac:dyDescent="0.25">
      <c r="A51" s="53"/>
      <c r="B51" s="55"/>
      <c r="C51" s="55"/>
      <c r="D51" s="55"/>
      <c r="E51" s="55" t="s">
        <v>408</v>
      </c>
      <c r="F51" s="55"/>
      <c r="G51" s="117">
        <v>50000</v>
      </c>
      <c r="H51" s="117">
        <v>50000</v>
      </c>
      <c r="I51" s="117">
        <v>50000</v>
      </c>
    </row>
    <row r="52" spans="1:9" x14ac:dyDescent="0.25">
      <c r="A52" s="53"/>
      <c r="B52" s="55"/>
      <c r="C52" s="55" t="s">
        <v>58</v>
      </c>
      <c r="D52" s="55" t="s">
        <v>59</v>
      </c>
      <c r="E52" s="55"/>
      <c r="F52" s="55"/>
      <c r="G52" s="115">
        <f t="shared" ref="G52:I52" si="2">G53</f>
        <v>6494773</v>
      </c>
      <c r="H52" s="115">
        <f t="shared" si="2"/>
        <v>0</v>
      </c>
      <c r="I52" s="115">
        <f t="shared" si="2"/>
        <v>2850786</v>
      </c>
    </row>
    <row r="53" spans="1:9" x14ac:dyDescent="0.25">
      <c r="A53" s="53"/>
      <c r="B53" s="55"/>
      <c r="C53" s="55"/>
      <c r="D53" s="55"/>
      <c r="E53" s="55" t="s">
        <v>60</v>
      </c>
      <c r="F53" s="55"/>
      <c r="G53" s="117">
        <v>6494773</v>
      </c>
      <c r="H53" s="117">
        <v>0</v>
      </c>
      <c r="I53" s="117">
        <v>2850786</v>
      </c>
    </row>
    <row r="54" spans="1:9" x14ac:dyDescent="0.25">
      <c r="A54" s="64" t="s">
        <v>61</v>
      </c>
      <c r="B54" s="55"/>
      <c r="C54" s="65" t="s">
        <v>62</v>
      </c>
      <c r="D54" s="55"/>
      <c r="E54" s="55"/>
      <c r="F54" s="55"/>
      <c r="G54" s="170">
        <f>G56+G55</f>
        <v>1199138</v>
      </c>
      <c r="H54" s="170">
        <f>H56+H55</f>
        <v>934980</v>
      </c>
      <c r="I54" s="170">
        <f>I56+I55</f>
        <v>0</v>
      </c>
    </row>
    <row r="55" spans="1:9" x14ac:dyDescent="0.25">
      <c r="A55" s="53"/>
      <c r="B55" s="54"/>
      <c r="C55" s="62" t="s">
        <v>82</v>
      </c>
      <c r="D55" s="66"/>
      <c r="E55" s="55" t="s">
        <v>400</v>
      </c>
      <c r="F55" s="55"/>
      <c r="G55" s="117">
        <v>1000000</v>
      </c>
      <c r="H55" s="117">
        <v>736205</v>
      </c>
      <c r="I55" s="117"/>
    </row>
    <row r="56" spans="1:9" x14ac:dyDescent="0.25">
      <c r="A56" s="53"/>
      <c r="B56" s="54"/>
      <c r="C56" s="62" t="s">
        <v>63</v>
      </c>
      <c r="D56" s="66"/>
      <c r="E56" s="55" t="s">
        <v>64</v>
      </c>
      <c r="F56" s="55"/>
      <c r="G56" s="117">
        <v>199138</v>
      </c>
      <c r="H56" s="117">
        <v>198775</v>
      </c>
      <c r="I56" s="117"/>
    </row>
    <row r="57" spans="1:9" x14ac:dyDescent="0.25">
      <c r="A57" s="72" t="s">
        <v>70</v>
      </c>
      <c r="B57" s="73"/>
      <c r="C57" s="73"/>
      <c r="D57" s="73"/>
      <c r="E57" s="73"/>
      <c r="F57" s="74"/>
      <c r="G57" s="172">
        <f t="shared" ref="G57:I57" si="3">G58</f>
        <v>2215000</v>
      </c>
      <c r="H57" s="172">
        <f t="shared" si="3"/>
        <v>1957241</v>
      </c>
      <c r="I57" s="172">
        <f t="shared" si="3"/>
        <v>3320000</v>
      </c>
    </row>
    <row r="58" spans="1:9" x14ac:dyDescent="0.25">
      <c r="A58" s="50" t="s">
        <v>14</v>
      </c>
      <c r="B58" s="51"/>
      <c r="C58" s="51" t="s">
        <v>15</v>
      </c>
      <c r="D58" s="51"/>
      <c r="E58" s="51"/>
      <c r="F58" s="55"/>
      <c r="G58" s="170">
        <f>G62+G70+G59</f>
        <v>2215000</v>
      </c>
      <c r="H58" s="170">
        <f>H62+H70+H59</f>
        <v>1957241</v>
      </c>
      <c r="I58" s="170">
        <f>I62+I70+I59</f>
        <v>3320000</v>
      </c>
    </row>
    <row r="59" spans="1:9" x14ac:dyDescent="0.25">
      <c r="A59" s="50"/>
      <c r="B59" s="51" t="s">
        <v>16</v>
      </c>
      <c r="C59" s="51"/>
      <c r="D59" s="51" t="s">
        <v>17</v>
      </c>
      <c r="E59" s="59"/>
      <c r="F59" s="55"/>
      <c r="G59" s="170">
        <f>G60+G61</f>
        <v>70000</v>
      </c>
      <c r="H59" s="170">
        <f>H60+H61</f>
        <v>0</v>
      </c>
      <c r="I59" s="170">
        <f>I60+I61</f>
        <v>70000</v>
      </c>
    </row>
    <row r="60" spans="1:9" x14ac:dyDescent="0.25">
      <c r="A60" s="50"/>
      <c r="B60" s="51"/>
      <c r="C60" s="55" t="s">
        <v>18</v>
      </c>
      <c r="D60" s="55" t="s">
        <v>19</v>
      </c>
      <c r="E60" s="59"/>
      <c r="F60" s="55"/>
      <c r="G60" s="171">
        <v>30000</v>
      </c>
      <c r="H60" s="171">
        <v>0</v>
      </c>
      <c r="I60" s="171">
        <v>30000</v>
      </c>
    </row>
    <row r="61" spans="1:9" x14ac:dyDescent="0.25">
      <c r="A61" s="50"/>
      <c r="B61" s="55"/>
      <c r="C61" s="55" t="s">
        <v>20</v>
      </c>
      <c r="D61" s="55" t="s">
        <v>21</v>
      </c>
      <c r="E61" s="55"/>
      <c r="F61" s="55"/>
      <c r="G61" s="171">
        <v>40000</v>
      </c>
      <c r="H61" s="171">
        <v>0</v>
      </c>
      <c r="I61" s="171">
        <v>40000</v>
      </c>
    </row>
    <row r="62" spans="1:9" x14ac:dyDescent="0.25">
      <c r="A62" s="53"/>
      <c r="B62" s="51" t="s">
        <v>27</v>
      </c>
      <c r="C62" s="51"/>
      <c r="D62" s="51" t="s">
        <v>28</v>
      </c>
      <c r="E62" s="51"/>
      <c r="F62" s="55"/>
      <c r="G62" s="170">
        <f>G63+G66+G67</f>
        <v>1795000</v>
      </c>
      <c r="H62" s="170">
        <f>H63+H66+H67</f>
        <v>1541189</v>
      </c>
      <c r="I62" s="170">
        <f>I63+I66+I67</f>
        <v>2800000</v>
      </c>
    </row>
    <row r="63" spans="1:9" x14ac:dyDescent="0.25">
      <c r="A63" s="53"/>
      <c r="B63" s="55"/>
      <c r="C63" s="55" t="s">
        <v>29</v>
      </c>
      <c r="D63" s="55" t="s">
        <v>30</v>
      </c>
      <c r="E63" s="55"/>
      <c r="F63" s="55"/>
      <c r="G63" s="171">
        <f>G64+G65</f>
        <v>95000</v>
      </c>
      <c r="H63" s="171">
        <f>H64+H65</f>
        <v>79869</v>
      </c>
      <c r="I63" s="171">
        <f>I64+I65</f>
        <v>100000</v>
      </c>
    </row>
    <row r="64" spans="1:9" x14ac:dyDescent="0.25">
      <c r="A64" s="53"/>
      <c r="B64" s="55"/>
      <c r="C64" s="55"/>
      <c r="D64" s="55"/>
      <c r="E64" s="55" t="s">
        <v>31</v>
      </c>
      <c r="F64" s="55"/>
      <c r="G64" s="117">
        <v>20000</v>
      </c>
      <c r="H64" s="117">
        <v>5096</v>
      </c>
      <c r="I64" s="117">
        <v>20000</v>
      </c>
    </row>
    <row r="65" spans="1:9" x14ac:dyDescent="0.25">
      <c r="A65" s="53"/>
      <c r="B65" s="55"/>
      <c r="C65" s="55"/>
      <c r="D65" s="55"/>
      <c r="E65" s="55" t="s">
        <v>33</v>
      </c>
      <c r="F65" s="55"/>
      <c r="G65" s="117">
        <v>75000</v>
      </c>
      <c r="H65" s="117">
        <v>74773</v>
      </c>
      <c r="I65" s="117">
        <v>80000</v>
      </c>
    </row>
    <row r="66" spans="1:9" x14ac:dyDescent="0.25">
      <c r="A66" s="53"/>
      <c r="B66" s="55"/>
      <c r="C66" s="55" t="s">
        <v>34</v>
      </c>
      <c r="D66" s="55" t="s">
        <v>35</v>
      </c>
      <c r="E66" s="55"/>
      <c r="F66" s="55"/>
      <c r="G66" s="117">
        <v>200000</v>
      </c>
      <c r="H66" s="117">
        <v>26900</v>
      </c>
      <c r="I66" s="117">
        <v>750000</v>
      </c>
    </row>
    <row r="67" spans="1:9" x14ac:dyDescent="0.25">
      <c r="A67" s="53"/>
      <c r="B67" s="55"/>
      <c r="C67" s="55" t="s">
        <v>36</v>
      </c>
      <c r="D67" s="55" t="s">
        <v>37</v>
      </c>
      <c r="E67" s="55"/>
      <c r="F67" s="55"/>
      <c r="G67" s="171">
        <f>SUM(G69:G69)</f>
        <v>1500000</v>
      </c>
      <c r="H67" s="171">
        <f>SUM(H69:H69)</f>
        <v>1434420</v>
      </c>
      <c r="I67" s="171">
        <f>SUM(I69:I70)</f>
        <v>1950000</v>
      </c>
    </row>
    <row r="68" spans="1:9" x14ac:dyDescent="0.25">
      <c r="A68" s="53"/>
      <c r="B68" s="55"/>
      <c r="C68" s="55"/>
      <c r="D68" s="55"/>
      <c r="E68" s="55" t="s">
        <v>431</v>
      </c>
      <c r="F68" s="55"/>
      <c r="G68" s="171">
        <v>0</v>
      </c>
      <c r="H68" s="171">
        <v>0</v>
      </c>
      <c r="I68" s="171">
        <v>800000</v>
      </c>
    </row>
    <row r="69" spans="1:9" x14ac:dyDescent="0.25">
      <c r="A69" s="53"/>
      <c r="B69" s="55"/>
      <c r="C69" s="55"/>
      <c r="D69" s="55"/>
      <c r="E69" s="55" t="s">
        <v>71</v>
      </c>
      <c r="F69" s="55"/>
      <c r="G69" s="117">
        <v>1500000</v>
      </c>
      <c r="H69" s="117">
        <v>1434420</v>
      </c>
      <c r="I69" s="117">
        <v>1500000</v>
      </c>
    </row>
    <row r="70" spans="1:9" x14ac:dyDescent="0.25">
      <c r="A70" s="53"/>
      <c r="B70" s="51" t="s">
        <v>39</v>
      </c>
      <c r="C70" s="51"/>
      <c r="D70" s="51" t="s">
        <v>40</v>
      </c>
      <c r="E70" s="51"/>
      <c r="F70" s="55"/>
      <c r="G70" s="170">
        <f>G71</f>
        <v>350000</v>
      </c>
      <c r="H70" s="170">
        <f>H71</f>
        <v>416052</v>
      </c>
      <c r="I70" s="170">
        <f>I71</f>
        <v>450000</v>
      </c>
    </row>
    <row r="71" spans="1:9" x14ac:dyDescent="0.25">
      <c r="A71" s="53"/>
      <c r="B71" s="55"/>
      <c r="C71" s="68" t="s">
        <v>41</v>
      </c>
      <c r="D71" s="68" t="s">
        <v>42</v>
      </c>
      <c r="E71" s="68"/>
      <c r="F71" s="68"/>
      <c r="G71" s="117">
        <v>350000</v>
      </c>
      <c r="H71" s="117">
        <v>416052</v>
      </c>
      <c r="I71" s="117">
        <v>450000</v>
      </c>
    </row>
    <row r="72" spans="1:9" x14ac:dyDescent="0.25">
      <c r="A72" s="75" t="s">
        <v>215</v>
      </c>
      <c r="B72" s="76"/>
      <c r="C72" s="76"/>
      <c r="D72" s="76"/>
      <c r="E72" s="77"/>
      <c r="F72" s="78"/>
      <c r="G72" s="173">
        <f>G75+G73</f>
        <v>7473642</v>
      </c>
      <c r="H72" s="173">
        <f>H75+H73</f>
        <v>7473642</v>
      </c>
      <c r="I72" s="173">
        <f>I75+I73</f>
        <v>3083029</v>
      </c>
    </row>
    <row r="73" spans="1:9" x14ac:dyDescent="0.25">
      <c r="A73" s="50" t="s">
        <v>46</v>
      </c>
      <c r="B73" s="51"/>
      <c r="C73" s="51" t="s">
        <v>47</v>
      </c>
      <c r="D73" s="51"/>
      <c r="E73" s="51"/>
      <c r="F73" s="378"/>
      <c r="G73" s="115">
        <f>G74</f>
        <v>786200</v>
      </c>
      <c r="H73" s="115">
        <f>H74</f>
        <v>786200</v>
      </c>
      <c r="I73" s="115">
        <f>I74</f>
        <v>0</v>
      </c>
    </row>
    <row r="74" spans="1:9" x14ac:dyDescent="0.25">
      <c r="A74" s="50"/>
      <c r="B74" s="51"/>
      <c r="C74" s="55" t="s">
        <v>249</v>
      </c>
      <c r="D74" s="55" t="s">
        <v>250</v>
      </c>
      <c r="E74" s="55"/>
      <c r="F74" s="378"/>
      <c r="G74" s="115">
        <v>786200</v>
      </c>
      <c r="H74" s="115">
        <v>786200</v>
      </c>
      <c r="I74" s="115">
        <v>0</v>
      </c>
    </row>
    <row r="75" spans="1:9" x14ac:dyDescent="0.25">
      <c r="A75" s="50" t="s">
        <v>65</v>
      </c>
      <c r="B75" s="55"/>
      <c r="C75" s="79" t="s">
        <v>66</v>
      </c>
      <c r="D75" s="51"/>
      <c r="E75" s="51"/>
      <c r="F75" s="51"/>
      <c r="G75" s="170">
        <f>G76+G77</f>
        <v>6687442</v>
      </c>
      <c r="H75" s="170">
        <f>H76+H77</f>
        <v>6687442</v>
      </c>
      <c r="I75" s="170">
        <f>I76+I77</f>
        <v>3083029</v>
      </c>
    </row>
    <row r="76" spans="1:9" x14ac:dyDescent="0.25">
      <c r="A76" s="50"/>
      <c r="B76" s="55"/>
      <c r="C76" s="51" t="s">
        <v>67</v>
      </c>
      <c r="D76" s="51"/>
      <c r="E76" s="55" t="s">
        <v>68</v>
      </c>
      <c r="F76" s="51"/>
      <c r="G76" s="117">
        <v>3353918</v>
      </c>
      <c r="H76" s="117">
        <v>3353918</v>
      </c>
      <c r="I76" s="117">
        <v>3083029</v>
      </c>
    </row>
    <row r="77" spans="1:9" x14ac:dyDescent="0.25">
      <c r="A77" s="50"/>
      <c r="B77" s="55"/>
      <c r="C77" s="51"/>
      <c r="D77" s="51"/>
      <c r="E77" s="55" t="s">
        <v>69</v>
      </c>
      <c r="F77" s="51"/>
      <c r="G77" s="117">
        <v>3333524</v>
      </c>
      <c r="H77" s="117">
        <v>3333524</v>
      </c>
      <c r="I77" s="117">
        <v>0</v>
      </c>
    </row>
    <row r="78" spans="1:9" x14ac:dyDescent="0.25">
      <c r="A78" s="504" t="s">
        <v>122</v>
      </c>
      <c r="B78" s="505"/>
      <c r="C78" s="505"/>
      <c r="D78" s="505"/>
      <c r="E78" s="505"/>
      <c r="F78" s="506"/>
      <c r="G78" s="173">
        <f>G79</f>
        <v>92687965</v>
      </c>
      <c r="H78" s="173">
        <f>H79</f>
        <v>90754019</v>
      </c>
      <c r="I78" s="173">
        <f>I79</f>
        <v>98622185</v>
      </c>
    </row>
    <row r="79" spans="1:9" x14ac:dyDescent="0.25">
      <c r="A79" s="80" t="s">
        <v>46</v>
      </c>
      <c r="B79" s="81"/>
      <c r="C79" s="82" t="s">
        <v>123</v>
      </c>
      <c r="D79" s="82"/>
      <c r="E79" s="81"/>
      <c r="F79" s="82"/>
      <c r="G79" s="115">
        <f>G80+G83+G84+G85+G81+G86+G82</f>
        <v>92687965</v>
      </c>
      <c r="H79" s="115">
        <f>H80+H83+H84+H85+H81+H86+H82</f>
        <v>90754019</v>
      </c>
      <c r="I79" s="115">
        <f>I80+I83+I84+I85+I81+I86+I82</f>
        <v>98622185</v>
      </c>
    </row>
    <row r="80" spans="1:9" x14ac:dyDescent="0.25">
      <c r="A80" s="80"/>
      <c r="B80" s="81"/>
      <c r="C80" s="81" t="s">
        <v>48</v>
      </c>
      <c r="D80" s="502" t="s">
        <v>458</v>
      </c>
      <c r="E80" s="503"/>
      <c r="F80" s="81"/>
      <c r="G80" s="117">
        <v>28383000</v>
      </c>
      <c r="H80" s="117">
        <v>28383000</v>
      </c>
      <c r="I80" s="117">
        <v>28383000</v>
      </c>
    </row>
    <row r="81" spans="1:9" x14ac:dyDescent="0.25">
      <c r="A81" s="80"/>
      <c r="B81" s="81"/>
      <c r="C81" s="81"/>
      <c r="D81" s="81" t="s">
        <v>240</v>
      </c>
      <c r="E81" s="81"/>
      <c r="F81" s="81"/>
      <c r="G81" s="117">
        <v>600000</v>
      </c>
      <c r="H81" s="117">
        <v>0</v>
      </c>
      <c r="I81" s="117">
        <v>100000</v>
      </c>
    </row>
    <row r="82" spans="1:9" x14ac:dyDescent="0.25">
      <c r="A82" s="80"/>
      <c r="B82" s="81"/>
      <c r="C82" s="81"/>
      <c r="D82" s="81" t="s">
        <v>401</v>
      </c>
      <c r="E82" s="81"/>
      <c r="F82" s="81"/>
      <c r="G82" s="117">
        <v>53028</v>
      </c>
      <c r="H82" s="117">
        <v>53028</v>
      </c>
      <c r="I82" s="117">
        <v>53028</v>
      </c>
    </row>
    <row r="83" spans="1:9" x14ac:dyDescent="0.25">
      <c r="A83" s="80"/>
      <c r="B83" s="81"/>
      <c r="C83" s="82"/>
      <c r="D83" s="81" t="s">
        <v>124</v>
      </c>
      <c r="E83" s="81"/>
      <c r="F83" s="82"/>
      <c r="G83" s="117">
        <v>2298057</v>
      </c>
      <c r="H83" s="117">
        <v>2298057</v>
      </c>
      <c r="I83" s="117">
        <v>3369953</v>
      </c>
    </row>
    <row r="84" spans="1:9" x14ac:dyDescent="0.25">
      <c r="A84" s="53"/>
      <c r="B84" s="55"/>
      <c r="C84" s="55"/>
      <c r="D84" s="81" t="s">
        <v>125</v>
      </c>
      <c r="E84" s="55"/>
      <c r="F84" s="55"/>
      <c r="G84" s="117">
        <v>59541880</v>
      </c>
      <c r="H84" s="117">
        <v>58307934</v>
      </c>
      <c r="I84" s="117">
        <v>64715204</v>
      </c>
    </row>
    <row r="85" spans="1:9" x14ac:dyDescent="0.25">
      <c r="A85" s="53"/>
      <c r="B85" s="55"/>
      <c r="C85" s="83"/>
      <c r="D85" s="84" t="s">
        <v>229</v>
      </c>
      <c r="E85" s="83"/>
      <c r="F85" s="83"/>
      <c r="G85" s="117">
        <v>300000</v>
      </c>
      <c r="H85" s="117">
        <v>200000</v>
      </c>
      <c r="I85" s="117">
        <v>300000</v>
      </c>
    </row>
    <row r="86" spans="1:9" x14ac:dyDescent="0.25">
      <c r="A86" s="53"/>
      <c r="B86" s="55"/>
      <c r="C86" s="83"/>
      <c r="D86" s="84" t="s">
        <v>243</v>
      </c>
      <c r="E86" s="83"/>
      <c r="F86" s="83"/>
      <c r="G86" s="117">
        <v>1512000</v>
      </c>
      <c r="H86" s="117">
        <v>1512000</v>
      </c>
      <c r="I86" s="117">
        <v>1701000</v>
      </c>
    </row>
    <row r="87" spans="1:9" x14ac:dyDescent="0.25">
      <c r="A87" s="72" t="s">
        <v>72</v>
      </c>
      <c r="B87" s="85"/>
      <c r="C87" s="86"/>
      <c r="D87" s="87"/>
      <c r="E87" s="86"/>
      <c r="F87" s="88">
        <v>2</v>
      </c>
      <c r="G87" s="172">
        <f t="shared" ref="G87:I87" si="4">G88+G92+G94</f>
        <v>4336260</v>
      </c>
      <c r="H87" s="172">
        <f t="shared" si="4"/>
        <v>4361049</v>
      </c>
      <c r="I87" s="172">
        <f t="shared" si="4"/>
        <v>6127850</v>
      </c>
    </row>
    <row r="88" spans="1:9" x14ac:dyDescent="0.25">
      <c r="A88" s="50" t="s">
        <v>5</v>
      </c>
      <c r="B88" s="51"/>
      <c r="C88" s="51" t="s">
        <v>6</v>
      </c>
      <c r="D88" s="51"/>
      <c r="E88" s="51"/>
      <c r="F88" s="55"/>
      <c r="G88" s="170">
        <f>G89</f>
        <v>4001800</v>
      </c>
      <c r="H88" s="170">
        <f>H89</f>
        <v>3996430</v>
      </c>
      <c r="I88" s="170">
        <f>I89</f>
        <v>5634600</v>
      </c>
    </row>
    <row r="89" spans="1:9" x14ac:dyDescent="0.25">
      <c r="A89" s="53"/>
      <c r="B89" s="55" t="s">
        <v>73</v>
      </c>
      <c r="C89" s="55"/>
      <c r="D89" s="55" t="s">
        <v>74</v>
      </c>
      <c r="E89" s="55"/>
      <c r="F89" s="54"/>
      <c r="G89" s="171">
        <f t="shared" ref="G89:I89" si="5">G90+G91</f>
        <v>4001800</v>
      </c>
      <c r="H89" s="171">
        <f t="shared" si="5"/>
        <v>3996430</v>
      </c>
      <c r="I89" s="171">
        <f t="shared" si="5"/>
        <v>5634600</v>
      </c>
    </row>
    <row r="90" spans="1:9" x14ac:dyDescent="0.25">
      <c r="A90" s="89"/>
      <c r="B90" s="55"/>
      <c r="C90" s="55" t="s">
        <v>75</v>
      </c>
      <c r="D90" s="55" t="s">
        <v>76</v>
      </c>
      <c r="E90" s="55"/>
      <c r="F90" s="60"/>
      <c r="G90" s="174">
        <v>3601600</v>
      </c>
      <c r="H90" s="174">
        <v>3596230</v>
      </c>
      <c r="I90" s="174">
        <v>5198400</v>
      </c>
    </row>
    <row r="91" spans="1:9" x14ac:dyDescent="0.25">
      <c r="A91" s="89"/>
      <c r="B91" s="55"/>
      <c r="C91" s="55" t="s">
        <v>77</v>
      </c>
      <c r="D91" s="55" t="s">
        <v>78</v>
      </c>
      <c r="E91" s="55"/>
      <c r="F91" s="60"/>
      <c r="G91" s="174">
        <v>400200</v>
      </c>
      <c r="H91" s="174">
        <v>400200</v>
      </c>
      <c r="I91" s="174">
        <v>436200</v>
      </c>
    </row>
    <row r="92" spans="1:9" x14ac:dyDescent="0.25">
      <c r="A92" s="50" t="s">
        <v>11</v>
      </c>
      <c r="B92" s="51"/>
      <c r="C92" s="51" t="s">
        <v>12</v>
      </c>
      <c r="D92" s="56"/>
      <c r="E92" s="56"/>
      <c r="F92" s="57"/>
      <c r="G92" s="170">
        <f>G93</f>
        <v>270960</v>
      </c>
      <c r="H92" s="170">
        <f>H93</f>
        <v>270279</v>
      </c>
      <c r="I92" s="170">
        <f>I93</f>
        <v>366250</v>
      </c>
    </row>
    <row r="93" spans="1:9" x14ac:dyDescent="0.25">
      <c r="A93" s="53"/>
      <c r="B93" s="55"/>
      <c r="C93" s="55"/>
      <c r="D93" s="55" t="s">
        <v>13</v>
      </c>
      <c r="E93" s="55"/>
      <c r="F93" s="55"/>
      <c r="G93" s="117">
        <v>270960</v>
      </c>
      <c r="H93" s="117">
        <v>270279</v>
      </c>
      <c r="I93" s="117">
        <v>366250</v>
      </c>
    </row>
    <row r="94" spans="1:9" x14ac:dyDescent="0.25">
      <c r="A94" s="50" t="s">
        <v>14</v>
      </c>
      <c r="B94" s="51"/>
      <c r="C94" s="51" t="s">
        <v>15</v>
      </c>
      <c r="D94" s="51"/>
      <c r="E94" s="55"/>
      <c r="F94" s="55"/>
      <c r="G94" s="115">
        <f t="shared" ref="G94:I94" si="6">G95+G97</f>
        <v>63500</v>
      </c>
      <c r="H94" s="115">
        <f t="shared" si="6"/>
        <v>94340</v>
      </c>
      <c r="I94" s="115">
        <f t="shared" si="6"/>
        <v>127000</v>
      </c>
    </row>
    <row r="95" spans="1:9" x14ac:dyDescent="0.25">
      <c r="A95" s="53"/>
      <c r="B95" s="51" t="s">
        <v>16</v>
      </c>
      <c r="C95" s="51"/>
      <c r="D95" s="51" t="s">
        <v>17</v>
      </c>
      <c r="E95" s="59"/>
      <c r="F95" s="55"/>
      <c r="G95" s="115">
        <f t="shared" ref="G95:I95" si="7">G96</f>
        <v>50000</v>
      </c>
      <c r="H95" s="115">
        <f t="shared" si="7"/>
        <v>74283</v>
      </c>
      <c r="I95" s="115">
        <f t="shared" si="7"/>
        <v>100000</v>
      </c>
    </row>
    <row r="96" spans="1:9" x14ac:dyDescent="0.25">
      <c r="A96" s="53"/>
      <c r="B96" s="51"/>
      <c r="C96" s="55" t="s">
        <v>20</v>
      </c>
      <c r="D96" s="55" t="s">
        <v>21</v>
      </c>
      <c r="E96" s="59"/>
      <c r="F96" s="55"/>
      <c r="G96" s="117">
        <v>50000</v>
      </c>
      <c r="H96" s="117">
        <v>74283</v>
      </c>
      <c r="I96" s="117">
        <v>100000</v>
      </c>
    </row>
    <row r="97" spans="1:9" x14ac:dyDescent="0.25">
      <c r="A97" s="53"/>
      <c r="B97" s="90" t="s">
        <v>39</v>
      </c>
      <c r="C97" s="91"/>
      <c r="D97" s="92" t="s">
        <v>40</v>
      </c>
      <c r="E97" s="51"/>
      <c r="F97" s="55"/>
      <c r="G97" s="115">
        <f t="shared" ref="G97:H97" si="8">G98</f>
        <v>13500</v>
      </c>
      <c r="H97" s="115">
        <f t="shared" si="8"/>
        <v>20057</v>
      </c>
      <c r="I97" s="115">
        <f>I98</f>
        <v>27000</v>
      </c>
    </row>
    <row r="98" spans="1:9" x14ac:dyDescent="0.25">
      <c r="A98" s="53"/>
      <c r="B98" s="67"/>
      <c r="C98" s="162" t="s">
        <v>41</v>
      </c>
      <c r="D98" s="163" t="s">
        <v>42</v>
      </c>
      <c r="E98" s="68"/>
      <c r="F98" s="55"/>
      <c r="G98" s="117">
        <v>13500</v>
      </c>
      <c r="H98" s="117">
        <v>20057</v>
      </c>
      <c r="I98" s="117">
        <v>27000</v>
      </c>
    </row>
    <row r="99" spans="1:9" x14ac:dyDescent="0.25">
      <c r="A99" s="72" t="s">
        <v>79</v>
      </c>
      <c r="B99" s="73"/>
      <c r="C99" s="73"/>
      <c r="D99" s="73"/>
      <c r="E99" s="73"/>
      <c r="F99" s="73"/>
      <c r="G99" s="172">
        <f>G100+G108</f>
        <v>12670378</v>
      </c>
      <c r="H99" s="172">
        <f>H100+H108</f>
        <v>1235503</v>
      </c>
      <c r="I99" s="172">
        <f>I100+I108</f>
        <v>11483966</v>
      </c>
    </row>
    <row r="100" spans="1:9" x14ac:dyDescent="0.25">
      <c r="A100" s="50" t="s">
        <v>14</v>
      </c>
      <c r="B100" s="51"/>
      <c r="C100" s="51" t="s">
        <v>15</v>
      </c>
      <c r="D100" s="51"/>
      <c r="E100" s="51"/>
      <c r="F100" s="55"/>
      <c r="G100" s="170">
        <f>G103+G106+G101</f>
        <v>1250000</v>
      </c>
      <c r="H100" s="170">
        <f>H103+H106+H101</f>
        <v>1076753</v>
      </c>
      <c r="I100" s="170">
        <f>I103+I106+I101</f>
        <v>1780000</v>
      </c>
    </row>
    <row r="101" spans="1:9" x14ac:dyDescent="0.25">
      <c r="A101" s="50"/>
      <c r="B101" s="51" t="s">
        <v>16</v>
      </c>
      <c r="C101" s="51"/>
      <c r="D101" s="51" t="s">
        <v>17</v>
      </c>
      <c r="E101" s="59"/>
      <c r="F101" s="55"/>
      <c r="G101" s="170">
        <f t="shared" ref="G101:I101" si="9">G102</f>
        <v>200000</v>
      </c>
      <c r="H101" s="170">
        <f t="shared" si="9"/>
        <v>0</v>
      </c>
      <c r="I101" s="170">
        <f t="shared" si="9"/>
        <v>200000</v>
      </c>
    </row>
    <row r="102" spans="1:9" x14ac:dyDescent="0.25">
      <c r="A102" s="50"/>
      <c r="B102" s="55"/>
      <c r="C102" s="55" t="s">
        <v>20</v>
      </c>
      <c r="D102" s="55" t="s">
        <v>21</v>
      </c>
      <c r="E102" s="55"/>
      <c r="F102" s="55"/>
      <c r="G102" s="171">
        <v>200000</v>
      </c>
      <c r="H102" s="171">
        <v>0</v>
      </c>
      <c r="I102" s="171">
        <v>200000</v>
      </c>
    </row>
    <row r="103" spans="1:9" x14ac:dyDescent="0.25">
      <c r="A103" s="53"/>
      <c r="B103" s="51" t="s">
        <v>27</v>
      </c>
      <c r="C103" s="51"/>
      <c r="D103" s="51" t="s">
        <v>28</v>
      </c>
      <c r="E103" s="51"/>
      <c r="F103" s="51"/>
      <c r="G103" s="170">
        <f>G104+G105</f>
        <v>800000</v>
      </c>
      <c r="H103" s="170">
        <f>H104+H105</f>
        <v>847837</v>
      </c>
      <c r="I103" s="170">
        <f>I104+I105</f>
        <v>1200000</v>
      </c>
    </row>
    <row r="104" spans="1:9" x14ac:dyDescent="0.25">
      <c r="A104" s="53"/>
      <c r="B104" s="55"/>
      <c r="C104" s="55" t="s">
        <v>34</v>
      </c>
      <c r="D104" s="55" t="s">
        <v>35</v>
      </c>
      <c r="E104" s="55"/>
      <c r="F104" s="60"/>
      <c r="G104" s="117">
        <v>400000</v>
      </c>
      <c r="H104" s="117">
        <v>847837</v>
      </c>
      <c r="I104" s="117">
        <v>1000000</v>
      </c>
    </row>
    <row r="105" spans="1:9" x14ac:dyDescent="0.25">
      <c r="A105" s="53"/>
      <c r="B105" s="55"/>
      <c r="C105" s="55" t="s">
        <v>36</v>
      </c>
      <c r="D105" s="55" t="s">
        <v>80</v>
      </c>
      <c r="E105" s="55"/>
      <c r="F105" s="60"/>
      <c r="G105" s="117">
        <v>400000</v>
      </c>
      <c r="H105" s="117">
        <v>0</v>
      </c>
      <c r="I105" s="117">
        <v>200000</v>
      </c>
    </row>
    <row r="106" spans="1:9" x14ac:dyDescent="0.25">
      <c r="A106" s="53"/>
      <c r="B106" s="90" t="s">
        <v>39</v>
      </c>
      <c r="C106" s="91"/>
      <c r="D106" s="92" t="s">
        <v>40</v>
      </c>
      <c r="E106" s="51"/>
      <c r="F106" s="59"/>
      <c r="G106" s="170">
        <f>G107</f>
        <v>250000</v>
      </c>
      <c r="H106" s="170">
        <f>H107</f>
        <v>228916</v>
      </c>
      <c r="I106" s="170">
        <f>I107</f>
        <v>380000</v>
      </c>
    </row>
    <row r="107" spans="1:9" x14ac:dyDescent="0.25">
      <c r="A107" s="53"/>
      <c r="B107" s="67"/>
      <c r="C107" s="162" t="s">
        <v>41</v>
      </c>
      <c r="D107" s="163" t="s">
        <v>42</v>
      </c>
      <c r="E107" s="68"/>
      <c r="F107" s="164"/>
      <c r="G107" s="117">
        <v>250000</v>
      </c>
      <c r="H107" s="117">
        <v>228916</v>
      </c>
      <c r="I107" s="117">
        <v>380000</v>
      </c>
    </row>
    <row r="108" spans="1:9" x14ac:dyDescent="0.25">
      <c r="A108" s="69" t="s">
        <v>103</v>
      </c>
      <c r="B108" s="62"/>
      <c r="C108" s="70"/>
      <c r="D108" s="91" t="s">
        <v>104</v>
      </c>
      <c r="E108" s="62"/>
      <c r="F108" s="62"/>
      <c r="G108" s="115">
        <f>G113+G109+G112+G110</f>
        <v>11420378</v>
      </c>
      <c r="H108" s="115">
        <f>H113+H109+H112+H110</f>
        <v>158750</v>
      </c>
      <c r="I108" s="115">
        <f>I113+I109+I112+I110+I111</f>
        <v>9703966</v>
      </c>
    </row>
    <row r="109" spans="1:9" x14ac:dyDescent="0.25">
      <c r="A109" s="69"/>
      <c r="B109" s="62" t="s">
        <v>231</v>
      </c>
      <c r="C109" s="70"/>
      <c r="D109" s="62" t="s">
        <v>396</v>
      </c>
      <c r="E109" s="62"/>
      <c r="F109" s="62"/>
      <c r="G109" s="117">
        <v>1000000</v>
      </c>
      <c r="H109" s="117">
        <v>158750</v>
      </c>
      <c r="I109" s="117">
        <v>800000</v>
      </c>
    </row>
    <row r="110" spans="1:9" x14ac:dyDescent="0.25">
      <c r="A110" s="69"/>
      <c r="B110" s="62" t="s">
        <v>231</v>
      </c>
      <c r="C110" s="70"/>
      <c r="D110" s="62" t="s">
        <v>419</v>
      </c>
      <c r="E110" s="62"/>
      <c r="F110" s="62"/>
      <c r="G110" s="117">
        <v>6420378</v>
      </c>
      <c r="H110" s="117">
        <v>0</v>
      </c>
      <c r="I110" s="117">
        <v>6648166</v>
      </c>
    </row>
    <row r="111" spans="1:9" x14ac:dyDescent="0.25">
      <c r="A111" s="69"/>
      <c r="B111" s="62" t="s">
        <v>231</v>
      </c>
      <c r="C111" s="70"/>
      <c r="D111" s="62" t="s">
        <v>432</v>
      </c>
      <c r="E111" s="62"/>
      <c r="F111" s="62"/>
      <c r="G111" s="117">
        <v>0</v>
      </c>
      <c r="H111" s="117">
        <v>0</v>
      </c>
      <c r="I111" s="117">
        <v>2255800</v>
      </c>
    </row>
    <row r="112" spans="1:9" x14ac:dyDescent="0.25">
      <c r="A112" s="69"/>
      <c r="B112" s="62" t="s">
        <v>231</v>
      </c>
      <c r="C112" s="70"/>
      <c r="D112" s="62" t="s">
        <v>253</v>
      </c>
      <c r="E112" s="62"/>
      <c r="F112" s="62"/>
      <c r="G112" s="117">
        <v>1000000</v>
      </c>
      <c r="H112" s="117">
        <v>0</v>
      </c>
      <c r="I112" s="117">
        <v>0</v>
      </c>
    </row>
    <row r="113" spans="1:9" x14ac:dyDescent="0.25">
      <c r="A113" s="71"/>
      <c r="B113" s="62" t="s">
        <v>232</v>
      </c>
      <c r="C113" s="70"/>
      <c r="D113" s="70" t="s">
        <v>397</v>
      </c>
      <c r="E113" s="62"/>
      <c r="F113" s="62"/>
      <c r="G113" s="117">
        <v>3000000</v>
      </c>
      <c r="H113" s="117">
        <v>0</v>
      </c>
      <c r="I113" s="117">
        <v>0</v>
      </c>
    </row>
    <row r="114" spans="1:9" x14ac:dyDescent="0.25">
      <c r="A114" s="72" t="s">
        <v>81</v>
      </c>
      <c r="B114" s="85"/>
      <c r="C114" s="85"/>
      <c r="D114" s="85"/>
      <c r="E114" s="85"/>
      <c r="F114" s="85"/>
      <c r="G114" s="175">
        <f t="shared" ref="G114:I114" si="10">G115</f>
        <v>381000</v>
      </c>
      <c r="H114" s="175">
        <f t="shared" si="10"/>
        <v>76200</v>
      </c>
      <c r="I114" s="175">
        <f t="shared" si="10"/>
        <v>381000</v>
      </c>
    </row>
    <row r="115" spans="1:9" x14ac:dyDescent="0.25">
      <c r="A115" s="50" t="s">
        <v>14</v>
      </c>
      <c r="B115" s="51"/>
      <c r="C115" s="51" t="s">
        <v>15</v>
      </c>
      <c r="D115" s="51"/>
      <c r="E115" s="51"/>
      <c r="F115" s="60"/>
      <c r="G115" s="170">
        <f>G116+G118</f>
        <v>381000</v>
      </c>
      <c r="H115" s="170">
        <f>H116+H118</f>
        <v>76200</v>
      </c>
      <c r="I115" s="170">
        <f>I116+I118</f>
        <v>381000</v>
      </c>
    </row>
    <row r="116" spans="1:9" x14ac:dyDescent="0.25">
      <c r="A116" s="53"/>
      <c r="B116" s="51" t="s">
        <v>36</v>
      </c>
      <c r="C116" s="51" t="s">
        <v>37</v>
      </c>
      <c r="D116" s="51"/>
      <c r="E116" s="51"/>
      <c r="F116" s="93"/>
      <c r="G116" s="170">
        <f>G117</f>
        <v>300000</v>
      </c>
      <c r="H116" s="170">
        <f>H117</f>
        <v>60000</v>
      </c>
      <c r="I116" s="170">
        <f>I117</f>
        <v>300000</v>
      </c>
    </row>
    <row r="117" spans="1:9" x14ac:dyDescent="0.25">
      <c r="A117" s="53"/>
      <c r="B117" s="55"/>
      <c r="C117" s="55"/>
      <c r="D117" s="55" t="s">
        <v>38</v>
      </c>
      <c r="E117" s="55"/>
      <c r="F117" s="93"/>
      <c r="G117" s="117">
        <v>300000</v>
      </c>
      <c r="H117" s="117">
        <v>60000</v>
      </c>
      <c r="I117" s="117">
        <v>300000</v>
      </c>
    </row>
    <row r="118" spans="1:9" x14ac:dyDescent="0.25">
      <c r="A118" s="53"/>
      <c r="B118" s="51" t="s">
        <v>39</v>
      </c>
      <c r="C118" s="51"/>
      <c r="D118" s="51" t="s">
        <v>40</v>
      </c>
      <c r="E118" s="51"/>
      <c r="F118" s="55"/>
      <c r="G118" s="170">
        <f>G119</f>
        <v>81000</v>
      </c>
      <c r="H118" s="170">
        <f>H119</f>
        <v>16200</v>
      </c>
      <c r="I118" s="170">
        <f>I119</f>
        <v>81000</v>
      </c>
    </row>
    <row r="119" spans="1:9" x14ac:dyDescent="0.25">
      <c r="A119" s="53"/>
      <c r="B119" s="55"/>
      <c r="C119" s="55" t="s">
        <v>41</v>
      </c>
      <c r="D119" s="55" t="s">
        <v>42</v>
      </c>
      <c r="E119" s="55"/>
      <c r="F119" s="55"/>
      <c r="G119" s="117">
        <v>81000</v>
      </c>
      <c r="H119" s="117">
        <v>16200</v>
      </c>
      <c r="I119" s="117">
        <v>81000</v>
      </c>
    </row>
    <row r="120" spans="1:9" x14ac:dyDescent="0.25">
      <c r="A120" s="100" t="s">
        <v>389</v>
      </c>
      <c r="B120" s="101"/>
      <c r="C120" s="101"/>
      <c r="D120" s="101"/>
      <c r="E120" s="101"/>
      <c r="F120" s="101"/>
      <c r="G120" s="173">
        <f>G121</f>
        <v>2540000</v>
      </c>
      <c r="H120" s="173">
        <f>H121</f>
        <v>2540000</v>
      </c>
      <c r="I120" s="173">
        <f>I121</f>
        <v>2540000</v>
      </c>
    </row>
    <row r="121" spans="1:9" x14ac:dyDescent="0.25">
      <c r="A121" s="50" t="s">
        <v>14</v>
      </c>
      <c r="B121" s="51"/>
      <c r="C121" s="51" t="s">
        <v>15</v>
      </c>
      <c r="D121" s="51"/>
      <c r="E121" s="62"/>
      <c r="F121" s="55"/>
      <c r="G121" s="117">
        <f>G123+G125</f>
        <v>2540000</v>
      </c>
      <c r="H121" s="117">
        <f>H123+H125</f>
        <v>2540000</v>
      </c>
      <c r="I121" s="117">
        <f>I123+I125</f>
        <v>2540000</v>
      </c>
    </row>
    <row r="122" spans="1:9" x14ac:dyDescent="0.25">
      <c r="A122" s="50"/>
      <c r="B122" s="51" t="s">
        <v>27</v>
      </c>
      <c r="C122" s="51"/>
      <c r="D122" s="51" t="s">
        <v>28</v>
      </c>
      <c r="E122" s="51"/>
      <c r="F122" s="55"/>
      <c r="G122" s="117">
        <f>G123</f>
        <v>2000000</v>
      </c>
      <c r="H122" s="117">
        <f>H123</f>
        <v>2000000</v>
      </c>
      <c r="I122" s="117">
        <f>I123</f>
        <v>2000000</v>
      </c>
    </row>
    <row r="123" spans="1:9" x14ac:dyDescent="0.25">
      <c r="A123" s="53"/>
      <c r="C123" s="55" t="s">
        <v>34</v>
      </c>
      <c r="D123" s="55" t="s">
        <v>35</v>
      </c>
      <c r="E123" s="55"/>
      <c r="F123" s="55"/>
      <c r="G123" s="117">
        <v>2000000</v>
      </c>
      <c r="H123" s="117">
        <v>2000000</v>
      </c>
      <c r="I123" s="117">
        <v>2000000</v>
      </c>
    </row>
    <row r="124" spans="1:9" x14ac:dyDescent="0.25">
      <c r="A124" s="53"/>
      <c r="B124" s="51" t="s">
        <v>39</v>
      </c>
      <c r="C124" s="51"/>
      <c r="D124" s="51" t="s">
        <v>40</v>
      </c>
      <c r="E124" s="51"/>
      <c r="F124" s="55"/>
      <c r="G124" s="117">
        <f>G125</f>
        <v>540000</v>
      </c>
      <c r="H124" s="117">
        <f>H125</f>
        <v>540000</v>
      </c>
      <c r="I124" s="117">
        <f>I125</f>
        <v>540000</v>
      </c>
    </row>
    <row r="125" spans="1:9" x14ac:dyDescent="0.25">
      <c r="A125" s="53"/>
      <c r="B125" s="55"/>
      <c r="C125" s="55" t="s">
        <v>41</v>
      </c>
      <c r="D125" s="55" t="s">
        <v>42</v>
      </c>
      <c r="E125" s="55"/>
      <c r="F125" s="55"/>
      <c r="G125" s="117">
        <v>540000</v>
      </c>
      <c r="H125" s="117">
        <v>540000</v>
      </c>
      <c r="I125" s="117">
        <v>540000</v>
      </c>
    </row>
    <row r="126" spans="1:9" x14ac:dyDescent="0.25">
      <c r="A126" s="72" t="s">
        <v>83</v>
      </c>
      <c r="B126" s="85"/>
      <c r="C126" s="85"/>
      <c r="D126" s="85"/>
      <c r="E126" s="85"/>
      <c r="F126" s="85"/>
      <c r="G126" s="172">
        <f>SUM(G127)</f>
        <v>4020000</v>
      </c>
      <c r="H126" s="172">
        <f>SUM(H127)</f>
        <v>3882049</v>
      </c>
      <c r="I126" s="172">
        <f>SUM(I127)</f>
        <v>4445000</v>
      </c>
    </row>
    <row r="127" spans="1:9" x14ac:dyDescent="0.25">
      <c r="A127" s="50" t="s">
        <v>14</v>
      </c>
      <c r="B127" s="51"/>
      <c r="C127" s="51" t="s">
        <v>15</v>
      </c>
      <c r="D127" s="51"/>
      <c r="E127" s="51"/>
      <c r="F127" s="60"/>
      <c r="G127" s="115">
        <f>G128+G132</f>
        <v>4020000</v>
      </c>
      <c r="H127" s="115">
        <f>H128+H132</f>
        <v>3882049</v>
      </c>
      <c r="I127" s="115">
        <f>I128+I132</f>
        <v>4445000</v>
      </c>
    </row>
    <row r="128" spans="1:9" x14ac:dyDescent="0.25">
      <c r="A128" s="53"/>
      <c r="B128" s="51" t="s">
        <v>27</v>
      </c>
      <c r="C128" s="51"/>
      <c r="D128" s="51" t="s">
        <v>28</v>
      </c>
      <c r="E128" s="51"/>
      <c r="F128" s="60"/>
      <c r="G128" s="170">
        <f>G129+G131</f>
        <v>3150000</v>
      </c>
      <c r="H128" s="170">
        <f>H129+H131</f>
        <v>3089759</v>
      </c>
      <c r="I128" s="170">
        <f>I129+I131</f>
        <v>3500000</v>
      </c>
    </row>
    <row r="129" spans="1:9" x14ac:dyDescent="0.25">
      <c r="A129" s="53"/>
      <c r="B129" s="55"/>
      <c r="C129" s="55" t="s">
        <v>29</v>
      </c>
      <c r="D129" s="55" t="s">
        <v>30</v>
      </c>
      <c r="E129" s="55"/>
      <c r="F129" s="60"/>
      <c r="G129" s="176">
        <f t="shared" ref="G129:H129" si="11">G130</f>
        <v>2600000</v>
      </c>
      <c r="H129" s="176">
        <f t="shared" si="11"/>
        <v>2465778</v>
      </c>
      <c r="I129" s="176">
        <v>2700000</v>
      </c>
    </row>
    <row r="130" spans="1:9" x14ac:dyDescent="0.25">
      <c r="A130" s="53"/>
      <c r="B130" s="55"/>
      <c r="C130" s="55"/>
      <c r="D130" s="55"/>
      <c r="E130" s="55" t="s">
        <v>31</v>
      </c>
      <c r="F130" s="55"/>
      <c r="G130" s="117">
        <v>2600000</v>
      </c>
      <c r="H130" s="117">
        <v>2465778</v>
      </c>
      <c r="I130" s="117">
        <v>2600000</v>
      </c>
    </row>
    <row r="131" spans="1:9" x14ac:dyDescent="0.25">
      <c r="A131" s="53"/>
      <c r="B131" s="55"/>
      <c r="C131" s="55"/>
      <c r="D131" s="55" t="s">
        <v>35</v>
      </c>
      <c r="E131" s="55"/>
      <c r="F131" s="55"/>
      <c r="G131" s="117">
        <v>550000</v>
      </c>
      <c r="H131" s="117">
        <v>623981</v>
      </c>
      <c r="I131" s="117">
        <v>800000</v>
      </c>
    </row>
    <row r="132" spans="1:9" x14ac:dyDescent="0.25">
      <c r="A132" s="53"/>
      <c r="B132" s="51" t="s">
        <v>39</v>
      </c>
      <c r="C132" s="51"/>
      <c r="D132" s="51" t="s">
        <v>40</v>
      </c>
      <c r="E132" s="51"/>
      <c r="F132" s="55"/>
      <c r="G132" s="177">
        <f>G133</f>
        <v>870000</v>
      </c>
      <c r="H132" s="177">
        <f>H133</f>
        <v>792290</v>
      </c>
      <c r="I132" s="177">
        <f>I133</f>
        <v>945000</v>
      </c>
    </row>
    <row r="133" spans="1:9" x14ac:dyDescent="0.25">
      <c r="A133" s="53"/>
      <c r="B133" s="55"/>
      <c r="C133" s="55" t="s">
        <v>41</v>
      </c>
      <c r="D133" s="55" t="s">
        <v>42</v>
      </c>
      <c r="E133" s="55"/>
      <c r="F133" s="55"/>
      <c r="G133" s="117">
        <v>870000</v>
      </c>
      <c r="H133" s="117">
        <v>792290</v>
      </c>
      <c r="I133" s="117">
        <v>945000</v>
      </c>
    </row>
    <row r="134" spans="1:9" x14ac:dyDescent="0.25">
      <c r="A134" s="72" t="s">
        <v>84</v>
      </c>
      <c r="B134" s="85"/>
      <c r="C134" s="85"/>
      <c r="D134" s="85"/>
      <c r="E134" s="85"/>
      <c r="F134" s="94">
        <v>3</v>
      </c>
      <c r="G134" s="172">
        <f>G135+G142+G146+G163+G170</f>
        <v>30955301</v>
      </c>
      <c r="H134" s="172">
        <f>H135+H142+H146+H163+H170</f>
        <v>25582682</v>
      </c>
      <c r="I134" s="172">
        <f>I135+I142+I146+I163+I170</f>
        <v>23065600</v>
      </c>
    </row>
    <row r="135" spans="1:9" x14ac:dyDescent="0.25">
      <c r="A135" s="50" t="s">
        <v>5</v>
      </c>
      <c r="B135" s="51"/>
      <c r="C135" s="51" t="s">
        <v>6</v>
      </c>
      <c r="D135" s="51"/>
      <c r="E135" s="51"/>
      <c r="F135" s="95"/>
      <c r="G135" s="63">
        <f>G136+G140</f>
        <v>14062500</v>
      </c>
      <c r="H135" s="63">
        <f>H136+H140</f>
        <v>14023700</v>
      </c>
      <c r="I135" s="63">
        <f>I136+I140</f>
        <v>14681600</v>
      </c>
    </row>
    <row r="136" spans="1:9" x14ac:dyDescent="0.25">
      <c r="A136" s="53"/>
      <c r="B136" s="51" t="s">
        <v>73</v>
      </c>
      <c r="C136" s="51"/>
      <c r="D136" s="51" t="s">
        <v>74</v>
      </c>
      <c r="E136" s="51"/>
      <c r="F136" s="55"/>
      <c r="G136" s="115">
        <f>SUM(G137:G139)</f>
        <v>13862500</v>
      </c>
      <c r="H136" s="115">
        <f>SUM(H137:H139)</f>
        <v>14023700</v>
      </c>
      <c r="I136" s="115">
        <f>SUM(I137:I139)</f>
        <v>14481600</v>
      </c>
    </row>
    <row r="137" spans="1:9" x14ac:dyDescent="0.25">
      <c r="A137" s="89"/>
      <c r="B137" s="55"/>
      <c r="C137" s="55" t="s">
        <v>75</v>
      </c>
      <c r="D137" s="55" t="s">
        <v>76</v>
      </c>
      <c r="E137" s="55"/>
      <c r="F137" s="55"/>
      <c r="G137" s="117">
        <v>12456100</v>
      </c>
      <c r="H137" s="117">
        <v>12617300</v>
      </c>
      <c r="I137" s="117">
        <v>13032000</v>
      </c>
    </row>
    <row r="138" spans="1:9" x14ac:dyDescent="0.25">
      <c r="A138" s="89"/>
      <c r="B138" s="55"/>
      <c r="C138" s="55" t="s">
        <v>77</v>
      </c>
      <c r="D138" s="55" t="s">
        <v>78</v>
      </c>
      <c r="E138" s="55"/>
      <c r="F138" s="55"/>
      <c r="G138" s="117">
        <v>1046400</v>
      </c>
      <c r="H138" s="117">
        <v>1046400</v>
      </c>
      <c r="I138" s="117">
        <v>1089600</v>
      </c>
    </row>
    <row r="139" spans="1:9" s="211" customFormat="1" x14ac:dyDescent="0.25">
      <c r="A139" s="53"/>
      <c r="B139" s="55"/>
      <c r="C139" s="55" t="s">
        <v>88</v>
      </c>
      <c r="D139" s="55" t="s">
        <v>89</v>
      </c>
      <c r="E139" s="55"/>
      <c r="F139" s="55"/>
      <c r="G139" s="117">
        <v>360000</v>
      </c>
      <c r="H139" s="117">
        <v>360000</v>
      </c>
      <c r="I139" s="117">
        <v>360000</v>
      </c>
    </row>
    <row r="140" spans="1:9" x14ac:dyDescent="0.25">
      <c r="A140" s="50"/>
      <c r="B140" s="51" t="s">
        <v>7</v>
      </c>
      <c r="C140" s="210"/>
      <c r="D140" s="210" t="s">
        <v>8</v>
      </c>
      <c r="E140" s="210"/>
      <c r="F140" s="51"/>
      <c r="G140" s="63">
        <f>G141</f>
        <v>200000</v>
      </c>
      <c r="H140" s="63">
        <f>H141</f>
        <v>0</v>
      </c>
      <c r="I140" s="63">
        <f>I141</f>
        <v>200000</v>
      </c>
    </row>
    <row r="141" spans="1:9" x14ac:dyDescent="0.25">
      <c r="A141" s="53"/>
      <c r="B141" s="55"/>
      <c r="C141" s="62" t="s">
        <v>242</v>
      </c>
      <c r="D141" s="62" t="s">
        <v>251</v>
      </c>
      <c r="E141" s="212"/>
      <c r="F141" s="55"/>
      <c r="G141" s="117">
        <v>200000</v>
      </c>
      <c r="H141" s="117">
        <v>0</v>
      </c>
      <c r="I141" s="117">
        <v>200000</v>
      </c>
    </row>
    <row r="142" spans="1:9" x14ac:dyDescent="0.25">
      <c r="A142" s="50" t="s">
        <v>11</v>
      </c>
      <c r="B142" s="51"/>
      <c r="C142" s="51" t="s">
        <v>12</v>
      </c>
      <c r="D142" s="56"/>
      <c r="E142" s="56"/>
      <c r="F142" s="55"/>
      <c r="G142" s="115">
        <f>G143+G145</f>
        <v>2140060</v>
      </c>
      <c r="H142" s="115">
        <f>H143+H145</f>
        <v>1877081</v>
      </c>
      <c r="I142" s="115">
        <f>I143+I145</f>
        <v>2054000</v>
      </c>
    </row>
    <row r="143" spans="1:9" x14ac:dyDescent="0.25">
      <c r="A143" s="53"/>
      <c r="B143" s="55"/>
      <c r="C143" s="55"/>
      <c r="D143" s="55" t="s">
        <v>13</v>
      </c>
      <c r="E143" s="55"/>
      <c r="F143" s="55"/>
      <c r="G143" s="117">
        <v>2086060</v>
      </c>
      <c r="H143" s="117">
        <v>1823081</v>
      </c>
      <c r="I143" s="117">
        <v>2000000</v>
      </c>
    </row>
    <row r="144" spans="1:9" x14ac:dyDescent="0.25">
      <c r="A144" s="53"/>
      <c r="B144" s="55"/>
      <c r="C144" s="55"/>
      <c r="D144" s="55" t="s">
        <v>252</v>
      </c>
      <c r="E144" s="55"/>
      <c r="F144" s="55"/>
      <c r="G144" s="117">
        <v>0</v>
      </c>
      <c r="H144" s="117">
        <v>0</v>
      </c>
      <c r="I144" s="117">
        <v>0</v>
      </c>
    </row>
    <row r="145" spans="1:9" x14ac:dyDescent="0.25">
      <c r="A145" s="53"/>
      <c r="B145" s="55"/>
      <c r="C145" s="55"/>
      <c r="D145" s="55" t="s">
        <v>90</v>
      </c>
      <c r="E145" s="55"/>
      <c r="F145" s="55"/>
      <c r="G145" s="117">
        <v>54000</v>
      </c>
      <c r="H145" s="117">
        <v>54000</v>
      </c>
      <c r="I145" s="117">
        <v>54000</v>
      </c>
    </row>
    <row r="146" spans="1:9" x14ac:dyDescent="0.25">
      <c r="A146" s="50" t="s">
        <v>14</v>
      </c>
      <c r="B146" s="51"/>
      <c r="C146" s="51" t="s">
        <v>15</v>
      </c>
      <c r="D146" s="51"/>
      <c r="E146" s="51"/>
      <c r="F146" s="55"/>
      <c r="G146" s="115">
        <f>G147+G153+G160+G150</f>
        <v>10987286</v>
      </c>
      <c r="H146" s="115">
        <f>H147+H153+H160+H150</f>
        <v>7800398</v>
      </c>
      <c r="I146" s="115">
        <f>I147+I153+I160+I150</f>
        <v>6330000</v>
      </c>
    </row>
    <row r="147" spans="1:9" x14ac:dyDescent="0.25">
      <c r="A147" s="53"/>
      <c r="B147" s="51" t="s">
        <v>16</v>
      </c>
      <c r="C147" s="51"/>
      <c r="D147" s="51" t="s">
        <v>17</v>
      </c>
      <c r="E147" s="59"/>
      <c r="F147" s="55"/>
      <c r="G147" s="115">
        <f>G149+G148</f>
        <v>1500000</v>
      </c>
      <c r="H147" s="115">
        <f>H149+H148</f>
        <v>1391788</v>
      </c>
      <c r="I147" s="115">
        <f>I149+I148</f>
        <v>1350000</v>
      </c>
    </row>
    <row r="148" spans="1:9" x14ac:dyDescent="0.25">
      <c r="A148" s="53"/>
      <c r="B148" s="51"/>
      <c r="C148" s="55" t="s">
        <v>18</v>
      </c>
      <c r="D148" s="55" t="s">
        <v>226</v>
      </c>
      <c r="E148" s="59"/>
      <c r="F148" s="55"/>
      <c r="G148" s="117">
        <v>300000</v>
      </c>
      <c r="H148" s="117">
        <v>0</v>
      </c>
      <c r="I148" s="117">
        <v>150000</v>
      </c>
    </row>
    <row r="149" spans="1:9" x14ac:dyDescent="0.25">
      <c r="A149" s="53"/>
      <c r="B149" s="55"/>
      <c r="C149" s="55" t="s">
        <v>20</v>
      </c>
      <c r="D149" s="55" t="s">
        <v>21</v>
      </c>
      <c r="E149" s="55"/>
      <c r="F149" s="55"/>
      <c r="G149" s="117">
        <v>1200000</v>
      </c>
      <c r="H149" s="117">
        <v>1391788</v>
      </c>
      <c r="I149" s="117">
        <v>1200000</v>
      </c>
    </row>
    <row r="150" spans="1:9" x14ac:dyDescent="0.25">
      <c r="A150" s="53"/>
      <c r="B150" s="51" t="s">
        <v>22</v>
      </c>
      <c r="C150" s="51"/>
      <c r="D150" s="51" t="s">
        <v>23</v>
      </c>
      <c r="E150" s="51"/>
      <c r="F150" s="55"/>
      <c r="G150" s="115">
        <f t="shared" ref="G150:I151" si="12">G151</f>
        <v>60000</v>
      </c>
      <c r="H150" s="115">
        <f t="shared" si="12"/>
        <v>57884</v>
      </c>
      <c r="I150" s="115">
        <f t="shared" si="12"/>
        <v>80000</v>
      </c>
    </row>
    <row r="151" spans="1:9" x14ac:dyDescent="0.25">
      <c r="A151" s="53"/>
      <c r="B151" s="55"/>
      <c r="C151" s="55" t="s">
        <v>24</v>
      </c>
      <c r="D151" s="55" t="s">
        <v>25</v>
      </c>
      <c r="E151" s="55"/>
      <c r="F151" s="55"/>
      <c r="G151" s="117">
        <f t="shared" si="12"/>
        <v>60000</v>
      </c>
      <c r="H151" s="117">
        <f t="shared" si="12"/>
        <v>57884</v>
      </c>
      <c r="I151" s="117">
        <f t="shared" si="12"/>
        <v>80000</v>
      </c>
    </row>
    <row r="152" spans="1:9" x14ac:dyDescent="0.25">
      <c r="A152" s="53"/>
      <c r="B152" s="55"/>
      <c r="C152" s="55"/>
      <c r="D152" s="55"/>
      <c r="E152" s="55" t="s">
        <v>26</v>
      </c>
      <c r="F152" s="55"/>
      <c r="G152" s="117">
        <v>60000</v>
      </c>
      <c r="H152" s="117">
        <v>57884</v>
      </c>
      <c r="I152" s="117">
        <v>80000</v>
      </c>
    </row>
    <row r="153" spans="1:9" x14ac:dyDescent="0.25">
      <c r="A153" s="53"/>
      <c r="B153" s="51" t="s">
        <v>27</v>
      </c>
      <c r="C153" s="51"/>
      <c r="D153" s="51" t="s">
        <v>28</v>
      </c>
      <c r="E153" s="51"/>
      <c r="F153" s="55"/>
      <c r="G153" s="115">
        <f>G154+G157+G159</f>
        <v>7951800</v>
      </c>
      <c r="H153" s="115">
        <f>H154+H157+H159</f>
        <v>4890791</v>
      </c>
      <c r="I153" s="115">
        <f>I154+I157+I159+I158</f>
        <v>3550000</v>
      </c>
    </row>
    <row r="154" spans="1:9" x14ac:dyDescent="0.25">
      <c r="A154" s="53"/>
      <c r="B154" s="55"/>
      <c r="C154" s="55" t="s">
        <v>29</v>
      </c>
      <c r="D154" s="55" t="s">
        <v>30</v>
      </c>
      <c r="E154" s="55"/>
      <c r="F154" s="55"/>
      <c r="G154" s="178">
        <f>SUM(G155:G156)</f>
        <v>250000</v>
      </c>
      <c r="H154" s="178">
        <f>SUM(H155:H156)</f>
        <v>184685</v>
      </c>
      <c r="I154" s="178">
        <f>SUM(I155:I156)</f>
        <v>250000</v>
      </c>
    </row>
    <row r="155" spans="1:9" x14ac:dyDescent="0.25">
      <c r="A155" s="53"/>
      <c r="B155" s="55"/>
      <c r="C155" s="55"/>
      <c r="D155" s="55"/>
      <c r="E155" s="55" t="s">
        <v>31</v>
      </c>
      <c r="F155" s="55"/>
      <c r="G155" s="117">
        <v>150000</v>
      </c>
      <c r="H155" s="117">
        <v>95443</v>
      </c>
      <c r="I155" s="117">
        <v>150000</v>
      </c>
    </row>
    <row r="156" spans="1:9" x14ac:dyDescent="0.25">
      <c r="A156" s="53"/>
      <c r="B156" s="55"/>
      <c r="C156" s="55"/>
      <c r="D156" s="55"/>
      <c r="E156" s="55" t="s">
        <v>33</v>
      </c>
      <c r="F156" s="55"/>
      <c r="G156" s="117">
        <v>100000</v>
      </c>
      <c r="H156" s="117">
        <v>89242</v>
      </c>
      <c r="I156" s="117">
        <v>100000</v>
      </c>
    </row>
    <row r="157" spans="1:9" x14ac:dyDescent="0.25">
      <c r="A157" s="53"/>
      <c r="B157" s="55"/>
      <c r="C157" s="55" t="s">
        <v>34</v>
      </c>
      <c r="D157" s="55" t="s">
        <v>35</v>
      </c>
      <c r="E157" s="55"/>
      <c r="F157" s="55"/>
      <c r="G157" s="117">
        <v>1600000</v>
      </c>
      <c r="H157" s="117">
        <v>218902</v>
      </c>
      <c r="I157" s="117">
        <v>500000</v>
      </c>
    </row>
    <row r="158" spans="1:9" x14ac:dyDescent="0.25">
      <c r="A158" s="53"/>
      <c r="B158" s="55"/>
      <c r="C158" s="55" t="s">
        <v>34</v>
      </c>
      <c r="D158" s="55" t="s">
        <v>433</v>
      </c>
      <c r="E158" s="55"/>
      <c r="F158" s="55"/>
      <c r="G158" s="117">
        <v>0</v>
      </c>
      <c r="H158" s="117">
        <v>0</v>
      </c>
      <c r="I158" s="117">
        <v>800000</v>
      </c>
    </row>
    <row r="159" spans="1:9" x14ac:dyDescent="0.25">
      <c r="A159" s="53"/>
      <c r="B159" s="55"/>
      <c r="C159" s="55" t="s">
        <v>36</v>
      </c>
      <c r="D159" s="55" t="s">
        <v>37</v>
      </c>
      <c r="E159" s="55"/>
      <c r="F159" s="55"/>
      <c r="G159" s="117">
        <v>6101800</v>
      </c>
      <c r="H159" s="117">
        <v>4487204</v>
      </c>
      <c r="I159" s="117">
        <v>2000000</v>
      </c>
    </row>
    <row r="160" spans="1:9" x14ac:dyDescent="0.25">
      <c r="A160" s="53"/>
      <c r="B160" s="51" t="s">
        <v>39</v>
      </c>
      <c r="C160" s="51"/>
      <c r="D160" s="51" t="s">
        <v>40</v>
      </c>
      <c r="E160" s="51"/>
      <c r="F160" s="68"/>
      <c r="G160" s="179">
        <f>SUM(G161:G162)</f>
        <v>1475486</v>
      </c>
      <c r="H160" s="179">
        <f>SUM(H161:H162)</f>
        <v>1459935</v>
      </c>
      <c r="I160" s="179">
        <f>SUM(I161:I162)</f>
        <v>1350000</v>
      </c>
    </row>
    <row r="161" spans="1:9" x14ac:dyDescent="0.25">
      <c r="A161" s="53"/>
      <c r="B161" s="55"/>
      <c r="C161" s="55" t="s">
        <v>41</v>
      </c>
      <c r="D161" s="55" t="s">
        <v>42</v>
      </c>
      <c r="E161" s="54"/>
      <c r="F161" s="62"/>
      <c r="G161" s="117">
        <v>1425486</v>
      </c>
      <c r="H161" s="117">
        <v>1459934</v>
      </c>
      <c r="I161" s="117">
        <v>1300000</v>
      </c>
    </row>
    <row r="162" spans="1:9" x14ac:dyDescent="0.25">
      <c r="A162" s="96"/>
      <c r="B162" s="55"/>
      <c r="C162" s="68"/>
      <c r="D162" s="55" t="s">
        <v>85</v>
      </c>
      <c r="E162" s="54"/>
      <c r="F162" s="62"/>
      <c r="G162" s="117">
        <v>50000</v>
      </c>
      <c r="H162" s="117">
        <v>1</v>
      </c>
      <c r="I162" s="117">
        <v>50000</v>
      </c>
    </row>
    <row r="163" spans="1:9" x14ac:dyDescent="0.25">
      <c r="A163" s="64" t="s">
        <v>61</v>
      </c>
      <c r="B163" s="55"/>
      <c r="C163" s="65" t="s">
        <v>62</v>
      </c>
      <c r="D163" s="55"/>
      <c r="E163" s="54"/>
      <c r="F163" s="62"/>
      <c r="G163" s="115">
        <f>G164+G169+G165+G166+G167+G168</f>
        <v>3467005</v>
      </c>
      <c r="H163" s="115">
        <f>H164+H169+H165+H166+H167+H168</f>
        <v>1583053</v>
      </c>
      <c r="I163" s="115">
        <f>I164+I169+I165+I166+I167+I168</f>
        <v>0</v>
      </c>
    </row>
    <row r="164" spans="1:9" x14ac:dyDescent="0.25">
      <c r="A164" s="53"/>
      <c r="B164" s="54"/>
      <c r="C164" s="62" t="s">
        <v>82</v>
      </c>
      <c r="D164" s="66"/>
      <c r="E164" s="54" t="s">
        <v>256</v>
      </c>
      <c r="F164" s="62"/>
      <c r="G164" s="117">
        <v>1000000</v>
      </c>
      <c r="H164" s="117">
        <v>721298</v>
      </c>
      <c r="I164" s="117">
        <v>0</v>
      </c>
    </row>
    <row r="165" spans="1:9" x14ac:dyDescent="0.25">
      <c r="A165" s="53"/>
      <c r="B165" s="54"/>
      <c r="C165" s="62" t="s">
        <v>82</v>
      </c>
      <c r="D165" s="66"/>
      <c r="E165" s="54" t="s">
        <v>254</v>
      </c>
      <c r="F165" s="62"/>
      <c r="G165" s="117">
        <v>1000000</v>
      </c>
      <c r="H165" s="117">
        <v>0</v>
      </c>
      <c r="I165" s="117">
        <v>0</v>
      </c>
    </row>
    <row r="166" spans="1:9" x14ac:dyDescent="0.25">
      <c r="A166" s="53"/>
      <c r="B166" s="54"/>
      <c r="C166" s="62" t="s">
        <v>82</v>
      </c>
      <c r="D166" s="66"/>
      <c r="E166" s="54" t="s">
        <v>257</v>
      </c>
      <c r="F166" s="62"/>
      <c r="G166" s="117">
        <v>800000</v>
      </c>
      <c r="H166" s="117">
        <v>0</v>
      </c>
      <c r="I166" s="117">
        <v>0</v>
      </c>
    </row>
    <row r="167" spans="1:9" x14ac:dyDescent="0.25">
      <c r="A167" s="53"/>
      <c r="B167" s="54"/>
      <c r="C167" s="62" t="s">
        <v>82</v>
      </c>
      <c r="D167" s="66"/>
      <c r="E167" s="54" t="s">
        <v>409</v>
      </c>
      <c r="F167" s="62"/>
      <c r="G167" s="117">
        <v>488189</v>
      </c>
      <c r="H167" s="117">
        <v>488189</v>
      </c>
      <c r="I167" s="117">
        <v>0</v>
      </c>
    </row>
    <row r="168" spans="1:9" x14ac:dyDescent="0.25">
      <c r="A168" s="53"/>
      <c r="B168" s="54"/>
      <c r="C168" s="62" t="s">
        <v>82</v>
      </c>
      <c r="D168" s="66"/>
      <c r="E168" s="54" t="s">
        <v>415</v>
      </c>
      <c r="F168" s="62"/>
      <c r="G168" s="117">
        <v>37012</v>
      </c>
      <c r="H168" s="117">
        <v>37012</v>
      </c>
      <c r="I168" s="117">
        <v>0</v>
      </c>
    </row>
    <row r="169" spans="1:9" x14ac:dyDescent="0.25">
      <c r="A169" s="53"/>
      <c r="B169" s="54"/>
      <c r="C169" s="62" t="s">
        <v>63</v>
      </c>
      <c r="D169" s="66"/>
      <c r="E169" s="54" t="s">
        <v>64</v>
      </c>
      <c r="F169" s="62"/>
      <c r="G169" s="117">
        <v>141804</v>
      </c>
      <c r="H169" s="117">
        <v>336554</v>
      </c>
      <c r="I169" s="117">
        <v>0</v>
      </c>
    </row>
    <row r="170" spans="1:9" x14ac:dyDescent="0.25">
      <c r="A170" s="69" t="s">
        <v>103</v>
      </c>
      <c r="B170" s="62"/>
      <c r="C170" s="70"/>
      <c r="D170" s="91" t="s">
        <v>104</v>
      </c>
      <c r="E170" s="62"/>
      <c r="F170" s="162"/>
      <c r="G170" s="63">
        <f>G171+G172</f>
        <v>298450</v>
      </c>
      <c r="H170" s="63">
        <f>H171+H172</f>
        <v>298450</v>
      </c>
      <c r="I170" s="63">
        <f>I171+I172</f>
        <v>0</v>
      </c>
    </row>
    <row r="171" spans="1:9" x14ac:dyDescent="0.25">
      <c r="A171" s="69"/>
      <c r="B171" s="62" t="s">
        <v>231</v>
      </c>
      <c r="C171" s="70"/>
      <c r="D171" s="62" t="s">
        <v>410</v>
      </c>
      <c r="E171" s="62"/>
      <c r="F171" s="162"/>
      <c r="G171" s="58">
        <v>235000</v>
      </c>
      <c r="H171" s="58">
        <v>235000</v>
      </c>
      <c r="I171" s="58"/>
    </row>
    <row r="172" spans="1:9" x14ac:dyDescent="0.25">
      <c r="A172" s="69"/>
      <c r="B172" s="62" t="s">
        <v>232</v>
      </c>
      <c r="C172" s="70"/>
      <c r="D172" s="62" t="s">
        <v>411</v>
      </c>
      <c r="E172" s="62"/>
      <c r="F172" s="162"/>
      <c r="G172" s="58">
        <v>63450</v>
      </c>
      <c r="H172" s="58">
        <v>63450</v>
      </c>
      <c r="I172" s="58"/>
    </row>
    <row r="173" spans="1:9" x14ac:dyDescent="0.25">
      <c r="A173" s="72" t="s">
        <v>241</v>
      </c>
      <c r="B173" s="86"/>
      <c r="C173" s="86"/>
      <c r="D173" s="86"/>
      <c r="E173" s="215"/>
      <c r="F173" s="216"/>
      <c r="G173" s="217">
        <f>G174</f>
        <v>1500000</v>
      </c>
      <c r="H173" s="217">
        <f>H174</f>
        <v>0</v>
      </c>
      <c r="I173" s="217">
        <f>I174</f>
        <v>0</v>
      </c>
    </row>
    <row r="174" spans="1:9" x14ac:dyDescent="0.25">
      <c r="A174" s="64" t="s">
        <v>103</v>
      </c>
      <c r="B174" s="55"/>
      <c r="C174" s="361" t="s">
        <v>104</v>
      </c>
      <c r="D174" s="62"/>
      <c r="E174" s="62"/>
      <c r="F174" s="62"/>
      <c r="G174" s="115">
        <f t="shared" ref="G174:I174" si="13">G175</f>
        <v>1500000</v>
      </c>
      <c r="H174" s="115">
        <f t="shared" si="13"/>
        <v>0</v>
      </c>
      <c r="I174" s="115">
        <f t="shared" si="13"/>
        <v>0</v>
      </c>
    </row>
    <row r="175" spans="1:9" x14ac:dyDescent="0.25">
      <c r="A175" s="71"/>
      <c r="B175" s="99" t="s">
        <v>231</v>
      </c>
      <c r="C175" s="181"/>
      <c r="D175" s="70" t="s">
        <v>434</v>
      </c>
      <c r="E175" s="62"/>
      <c r="F175" s="62"/>
      <c r="G175" s="117">
        <v>1500000</v>
      </c>
      <c r="H175" s="117">
        <v>0</v>
      </c>
      <c r="I175" s="117">
        <v>0</v>
      </c>
    </row>
    <row r="176" spans="1:9" x14ac:dyDescent="0.25">
      <c r="A176" s="72" t="s">
        <v>86</v>
      </c>
      <c r="B176" s="86"/>
      <c r="C176" s="362"/>
      <c r="D176" s="363"/>
      <c r="E176" s="363"/>
      <c r="F176" s="157">
        <v>1</v>
      </c>
      <c r="G176" s="180">
        <f>G177+G196</f>
        <v>483312</v>
      </c>
      <c r="H176" s="180">
        <f>H177+H196</f>
        <v>548993</v>
      </c>
      <c r="I176" s="180">
        <f>I177+I196</f>
        <v>150000</v>
      </c>
    </row>
    <row r="177" spans="1:9" x14ac:dyDescent="0.25">
      <c r="A177" s="50" t="s">
        <v>14</v>
      </c>
      <c r="B177" s="51"/>
      <c r="C177" s="51" t="s">
        <v>15</v>
      </c>
      <c r="D177" s="51"/>
      <c r="E177" s="51"/>
      <c r="F177" s="55"/>
      <c r="G177" s="115">
        <f>G178+G183+G189+G192+G181</f>
        <v>150000</v>
      </c>
      <c r="H177" s="115">
        <f>H178+H183+H189+H192+H181</f>
        <v>215681</v>
      </c>
      <c r="I177" s="115">
        <f>I178+I183+I189+I192+I181</f>
        <v>150000</v>
      </c>
    </row>
    <row r="178" spans="1:9" x14ac:dyDescent="0.25">
      <c r="A178" s="53"/>
      <c r="B178" s="51" t="s">
        <v>16</v>
      </c>
      <c r="C178" s="51"/>
      <c r="D178" s="51" t="s">
        <v>17</v>
      </c>
      <c r="E178" s="59"/>
      <c r="F178" s="55"/>
      <c r="G178" s="115">
        <f>G179+G180</f>
        <v>0</v>
      </c>
      <c r="H178" s="115">
        <f>H179+H180</f>
        <v>4331</v>
      </c>
      <c r="I178" s="115">
        <f>I179+I180</f>
        <v>0</v>
      </c>
    </row>
    <row r="179" spans="1:9" x14ac:dyDescent="0.25">
      <c r="A179" s="53"/>
      <c r="B179" s="55"/>
      <c r="C179" s="55" t="s">
        <v>18</v>
      </c>
      <c r="D179" s="55" t="s">
        <v>19</v>
      </c>
      <c r="E179" s="60"/>
      <c r="F179" s="55"/>
      <c r="G179" s="117">
        <v>0</v>
      </c>
      <c r="H179" s="117">
        <v>4331</v>
      </c>
      <c r="I179" s="117">
        <v>0</v>
      </c>
    </row>
    <row r="180" spans="1:9" x14ac:dyDescent="0.25">
      <c r="A180" s="53"/>
      <c r="B180" s="55"/>
      <c r="C180" s="55" t="s">
        <v>20</v>
      </c>
      <c r="D180" s="55" t="s">
        <v>21</v>
      </c>
      <c r="E180" s="55"/>
      <c r="F180" s="55"/>
      <c r="G180" s="117">
        <v>0</v>
      </c>
      <c r="H180" s="117">
        <v>0</v>
      </c>
      <c r="I180" s="117">
        <v>0</v>
      </c>
    </row>
    <row r="181" spans="1:9" x14ac:dyDescent="0.25">
      <c r="A181" s="53"/>
      <c r="B181" s="51" t="s">
        <v>22</v>
      </c>
      <c r="C181" s="51"/>
      <c r="D181" s="51" t="s">
        <v>23</v>
      </c>
      <c r="E181" s="51"/>
      <c r="F181" s="55"/>
      <c r="G181" s="115">
        <v>50000</v>
      </c>
      <c r="H181" s="115">
        <f>H182</f>
        <v>63474</v>
      </c>
      <c r="I181" s="115">
        <f>I182</f>
        <v>50000</v>
      </c>
    </row>
    <row r="182" spans="1:9" x14ac:dyDescent="0.25">
      <c r="A182" s="53"/>
      <c r="B182" s="55"/>
      <c r="C182" s="55"/>
      <c r="D182" s="55"/>
      <c r="E182" s="55" t="s">
        <v>26</v>
      </c>
      <c r="F182" s="55"/>
      <c r="G182" s="117">
        <v>50000</v>
      </c>
      <c r="H182" s="117">
        <v>63474</v>
      </c>
      <c r="I182" s="117">
        <v>50000</v>
      </c>
    </row>
    <row r="183" spans="1:9" x14ac:dyDescent="0.25">
      <c r="A183" s="53"/>
      <c r="B183" s="51" t="s">
        <v>27</v>
      </c>
      <c r="C183" s="51"/>
      <c r="D183" s="51" t="s">
        <v>28</v>
      </c>
      <c r="E183" s="51"/>
      <c r="F183" s="55"/>
      <c r="G183" s="115">
        <f>G186+G187+G185</f>
        <v>80000</v>
      </c>
      <c r="H183" s="115">
        <f>H186+H187+H185</f>
        <v>104804</v>
      </c>
      <c r="I183" s="115">
        <f>I186+I187+I185</f>
        <v>80000</v>
      </c>
    </row>
    <row r="184" spans="1:9" x14ac:dyDescent="0.25">
      <c r="A184" s="53"/>
      <c r="B184" s="51"/>
      <c r="C184" s="55" t="s">
        <v>29</v>
      </c>
      <c r="D184" s="55" t="s">
        <v>30</v>
      </c>
      <c r="E184" s="51"/>
      <c r="F184" s="55"/>
      <c r="G184" s="117">
        <f>SUM(G185)</f>
        <v>80000</v>
      </c>
      <c r="H184" s="117">
        <f>SUM(H185)</f>
        <v>44804</v>
      </c>
      <c r="I184" s="117">
        <f>SUM(I185)</f>
        <v>80000</v>
      </c>
    </row>
    <row r="185" spans="1:9" x14ac:dyDescent="0.25">
      <c r="A185" s="53"/>
      <c r="B185" s="51"/>
      <c r="C185" s="55"/>
      <c r="D185" s="55" t="s">
        <v>91</v>
      </c>
      <c r="E185" s="51"/>
      <c r="F185" s="55"/>
      <c r="G185" s="117">
        <v>80000</v>
      </c>
      <c r="H185" s="117">
        <v>44804</v>
      </c>
      <c r="I185" s="117">
        <v>80000</v>
      </c>
    </row>
    <row r="186" spans="1:9" x14ac:dyDescent="0.25">
      <c r="A186" s="53"/>
      <c r="B186" s="55"/>
      <c r="C186" s="55" t="s">
        <v>34</v>
      </c>
      <c r="D186" s="55" t="s">
        <v>35</v>
      </c>
      <c r="E186" s="55"/>
      <c r="F186" s="55"/>
      <c r="G186" s="117">
        <v>0</v>
      </c>
      <c r="H186" s="117">
        <v>60000</v>
      </c>
      <c r="I186" s="117">
        <v>0</v>
      </c>
    </row>
    <row r="187" spans="1:9" x14ac:dyDescent="0.25">
      <c r="A187" s="53"/>
      <c r="B187" s="55"/>
      <c r="C187" s="55" t="s">
        <v>36</v>
      </c>
      <c r="D187" s="55" t="s">
        <v>37</v>
      </c>
      <c r="E187" s="55"/>
      <c r="F187" s="55"/>
      <c r="G187" s="117">
        <f>SUM(G188:G188)</f>
        <v>0</v>
      </c>
      <c r="H187" s="117">
        <f>SUM(H188:H188)</f>
        <v>0</v>
      </c>
      <c r="I187" s="117">
        <f>SUM(I188:I188)</f>
        <v>0</v>
      </c>
    </row>
    <row r="188" spans="1:9" x14ac:dyDescent="0.25">
      <c r="A188" s="53"/>
      <c r="B188" s="55"/>
      <c r="C188" s="55"/>
      <c r="D188" s="55"/>
      <c r="E188" s="55" t="s">
        <v>38</v>
      </c>
      <c r="F188" s="55"/>
      <c r="G188" s="117">
        <v>0</v>
      </c>
      <c r="H188" s="117">
        <v>0</v>
      </c>
      <c r="I188" s="117">
        <v>0</v>
      </c>
    </row>
    <row r="189" spans="1:9" x14ac:dyDescent="0.25">
      <c r="A189" s="53"/>
      <c r="B189" s="51" t="s">
        <v>92</v>
      </c>
      <c r="C189" s="51"/>
      <c r="D189" s="51" t="s">
        <v>93</v>
      </c>
      <c r="E189" s="51"/>
      <c r="F189" s="55"/>
      <c r="G189" s="115">
        <f>G190</f>
        <v>0</v>
      </c>
      <c r="H189" s="115">
        <f>H190</f>
        <v>0</v>
      </c>
      <c r="I189" s="115">
        <f>I190</f>
        <v>0</v>
      </c>
    </row>
    <row r="190" spans="1:9" x14ac:dyDescent="0.25">
      <c r="A190" s="53"/>
      <c r="B190" s="55"/>
      <c r="C190" s="55" t="s">
        <v>94</v>
      </c>
      <c r="D190" s="55" t="s">
        <v>95</v>
      </c>
      <c r="E190" s="55"/>
      <c r="F190" s="55"/>
      <c r="G190" s="117">
        <v>0</v>
      </c>
      <c r="H190" s="117">
        <v>0</v>
      </c>
      <c r="I190" s="117">
        <v>0</v>
      </c>
    </row>
    <row r="191" spans="1:9" x14ac:dyDescent="0.25">
      <c r="A191" s="53"/>
      <c r="B191" s="55"/>
      <c r="C191" s="55"/>
      <c r="D191" s="55"/>
      <c r="E191" s="55" t="s">
        <v>96</v>
      </c>
      <c r="F191" s="55"/>
      <c r="G191" s="117">
        <v>0</v>
      </c>
      <c r="H191" s="117">
        <v>0</v>
      </c>
      <c r="I191" s="117">
        <v>0</v>
      </c>
    </row>
    <row r="192" spans="1:9" x14ac:dyDescent="0.25">
      <c r="A192" s="53"/>
      <c r="B192" s="51" t="s">
        <v>39</v>
      </c>
      <c r="C192" s="51"/>
      <c r="D192" s="51" t="s">
        <v>40</v>
      </c>
      <c r="E192" s="51"/>
      <c r="F192" s="55"/>
      <c r="G192" s="115">
        <f>G193+G194+G195</f>
        <v>20000</v>
      </c>
      <c r="H192" s="115">
        <f>H193+H194+H195</f>
        <v>43072</v>
      </c>
      <c r="I192" s="115">
        <f>I193+I194+I195</f>
        <v>20000</v>
      </c>
    </row>
    <row r="193" spans="1:9" x14ac:dyDescent="0.25">
      <c r="A193" s="53"/>
      <c r="B193" s="55"/>
      <c r="C193" s="55" t="s">
        <v>41</v>
      </c>
      <c r="D193" s="55" t="s">
        <v>42</v>
      </c>
      <c r="E193" s="55"/>
      <c r="F193" s="55"/>
      <c r="G193" s="117">
        <v>20000</v>
      </c>
      <c r="H193" s="117">
        <v>43072</v>
      </c>
      <c r="I193" s="117">
        <v>20000</v>
      </c>
    </row>
    <row r="194" spans="1:9" x14ac:dyDescent="0.25">
      <c r="A194" s="53"/>
      <c r="B194" s="55"/>
      <c r="C194" s="55" t="s">
        <v>43</v>
      </c>
      <c r="D194" s="55" t="s">
        <v>44</v>
      </c>
      <c r="E194" s="55"/>
      <c r="F194" s="55"/>
      <c r="G194" s="117">
        <v>0</v>
      </c>
      <c r="H194" s="117">
        <v>0</v>
      </c>
      <c r="I194" s="117">
        <v>0</v>
      </c>
    </row>
    <row r="195" spans="1:9" x14ac:dyDescent="0.25">
      <c r="A195" s="53"/>
      <c r="B195" s="55"/>
      <c r="C195" s="55" t="s">
        <v>43</v>
      </c>
      <c r="D195" s="55" t="s">
        <v>45</v>
      </c>
      <c r="E195" s="55"/>
      <c r="F195" s="55"/>
      <c r="G195" s="117">
        <v>0</v>
      </c>
      <c r="H195" s="117">
        <v>0</v>
      </c>
      <c r="I195" s="117">
        <v>0</v>
      </c>
    </row>
    <row r="196" spans="1:9" x14ac:dyDescent="0.25">
      <c r="A196" s="64" t="s">
        <v>61</v>
      </c>
      <c r="B196" s="55"/>
      <c r="C196" s="65" t="s">
        <v>62</v>
      </c>
      <c r="D196" s="55"/>
      <c r="E196" s="54"/>
      <c r="F196" s="55"/>
      <c r="G196" s="115">
        <f>G197+G198</f>
        <v>333312</v>
      </c>
      <c r="H196" s="115">
        <f t="shared" ref="H196:I196" si="14">H197+H198</f>
        <v>333312</v>
      </c>
      <c r="I196" s="115">
        <f t="shared" si="14"/>
        <v>0</v>
      </c>
    </row>
    <row r="197" spans="1:9" x14ac:dyDescent="0.25">
      <c r="A197" s="53"/>
      <c r="B197" s="54"/>
      <c r="C197" s="62" t="s">
        <v>82</v>
      </c>
      <c r="D197" s="66"/>
      <c r="E197" s="54" t="s">
        <v>422</v>
      </c>
      <c r="F197" s="55"/>
      <c r="G197" s="117">
        <v>262450</v>
      </c>
      <c r="H197" s="117">
        <v>262450</v>
      </c>
      <c r="I197" s="117">
        <v>0</v>
      </c>
    </row>
    <row r="198" spans="1:9" x14ac:dyDescent="0.25">
      <c r="A198" s="53"/>
      <c r="B198" s="54"/>
      <c r="C198" s="99" t="s">
        <v>63</v>
      </c>
      <c r="D198" s="66"/>
      <c r="E198" s="54" t="s">
        <v>435</v>
      </c>
      <c r="F198" s="55"/>
      <c r="G198" s="117">
        <v>70862</v>
      </c>
      <c r="H198" s="117">
        <v>70862</v>
      </c>
      <c r="I198" s="117">
        <v>0</v>
      </c>
    </row>
    <row r="199" spans="1:9" x14ac:dyDescent="0.25">
      <c r="A199" s="72" t="s">
        <v>395</v>
      </c>
      <c r="B199" s="85"/>
      <c r="C199" s="85"/>
      <c r="D199" s="85"/>
      <c r="E199" s="85"/>
      <c r="F199" s="85"/>
      <c r="G199" s="180">
        <f t="shared" ref="G199:I199" si="15">G200</f>
        <v>1195000</v>
      </c>
      <c r="H199" s="180">
        <f t="shared" si="15"/>
        <v>559377</v>
      </c>
      <c r="I199" s="180">
        <f t="shared" si="15"/>
        <v>1050000</v>
      </c>
    </row>
    <row r="200" spans="1:9" x14ac:dyDescent="0.25">
      <c r="A200" s="50" t="s">
        <v>14</v>
      </c>
      <c r="B200" s="51"/>
      <c r="C200" s="51" t="s">
        <v>15</v>
      </c>
      <c r="D200" s="51"/>
      <c r="E200" s="51"/>
      <c r="F200" s="51"/>
      <c r="G200" s="115">
        <f>G201+G204+G210</f>
        <v>1195000</v>
      </c>
      <c r="H200" s="115">
        <f>H201+H204+H210</f>
        <v>559377</v>
      </c>
      <c r="I200" s="115">
        <f>I201+I204+I210</f>
        <v>1050000</v>
      </c>
    </row>
    <row r="201" spans="1:9" x14ac:dyDescent="0.25">
      <c r="A201" s="53"/>
      <c r="B201" s="51" t="s">
        <v>16</v>
      </c>
      <c r="C201" s="51"/>
      <c r="D201" s="51" t="s">
        <v>17</v>
      </c>
      <c r="E201" s="59"/>
      <c r="F201" s="51"/>
      <c r="G201" s="115">
        <f t="shared" ref="G201:I202" si="16">G202</f>
        <v>65000</v>
      </c>
      <c r="H201" s="115">
        <f t="shared" si="16"/>
        <v>0</v>
      </c>
      <c r="I201" s="115">
        <f t="shared" si="16"/>
        <v>0</v>
      </c>
    </row>
    <row r="202" spans="1:9" x14ac:dyDescent="0.25">
      <c r="A202" s="53"/>
      <c r="B202" s="55"/>
      <c r="C202" s="55" t="s">
        <v>20</v>
      </c>
      <c r="D202" s="55" t="s">
        <v>21</v>
      </c>
      <c r="E202" s="55"/>
      <c r="F202" s="55"/>
      <c r="G202" s="117">
        <f t="shared" si="16"/>
        <v>65000</v>
      </c>
      <c r="H202" s="117">
        <f t="shared" si="16"/>
        <v>0</v>
      </c>
      <c r="I202" s="117">
        <f t="shared" si="16"/>
        <v>0</v>
      </c>
    </row>
    <row r="203" spans="1:9" x14ac:dyDescent="0.25">
      <c r="A203" s="50"/>
      <c r="B203" s="51"/>
      <c r="C203" s="51"/>
      <c r="D203" s="51"/>
      <c r="E203" s="55" t="s">
        <v>97</v>
      </c>
      <c r="F203" s="55"/>
      <c r="G203" s="117">
        <v>65000</v>
      </c>
      <c r="H203" s="117">
        <v>0</v>
      </c>
      <c r="I203" s="117">
        <v>0</v>
      </c>
    </row>
    <row r="204" spans="1:9" x14ac:dyDescent="0.25">
      <c r="A204" s="53"/>
      <c r="B204" s="51" t="s">
        <v>27</v>
      </c>
      <c r="C204" s="51"/>
      <c r="D204" s="51" t="s">
        <v>28</v>
      </c>
      <c r="E204" s="51"/>
      <c r="F204" s="55"/>
      <c r="G204" s="115">
        <f>G205+G207+G208</f>
        <v>750000</v>
      </c>
      <c r="H204" s="115">
        <f>H205+H207+H208</f>
        <v>439394</v>
      </c>
      <c r="I204" s="115">
        <f>I205+I207+I208</f>
        <v>700000</v>
      </c>
    </row>
    <row r="205" spans="1:9" x14ac:dyDescent="0.25">
      <c r="A205" s="53"/>
      <c r="B205" s="55"/>
      <c r="C205" s="55" t="s">
        <v>29</v>
      </c>
      <c r="D205" s="55" t="s">
        <v>30</v>
      </c>
      <c r="E205" s="55"/>
      <c r="F205" s="55"/>
      <c r="G205" s="117">
        <f>SUM(G206:G206)</f>
        <v>300000</v>
      </c>
      <c r="H205" s="117">
        <f>SUM(H206:H206)</f>
        <v>179394</v>
      </c>
      <c r="I205" s="117">
        <f>SUM(I206:I206)</f>
        <v>250000</v>
      </c>
    </row>
    <row r="206" spans="1:9" x14ac:dyDescent="0.25">
      <c r="A206" s="53"/>
      <c r="B206" s="55"/>
      <c r="C206" s="55"/>
      <c r="D206" s="55"/>
      <c r="E206" s="55" t="s">
        <v>31</v>
      </c>
      <c r="F206" s="55"/>
      <c r="G206" s="117">
        <v>300000</v>
      </c>
      <c r="H206" s="117">
        <v>179394</v>
      </c>
      <c r="I206" s="117">
        <v>250000</v>
      </c>
    </row>
    <row r="207" spans="1:9" x14ac:dyDescent="0.25">
      <c r="A207" s="53"/>
      <c r="B207" s="55"/>
      <c r="C207" s="55" t="s">
        <v>34</v>
      </c>
      <c r="D207" s="55" t="s">
        <v>35</v>
      </c>
      <c r="E207" s="55"/>
      <c r="F207" s="55"/>
      <c r="G207" s="117">
        <v>250000</v>
      </c>
      <c r="H207" s="117">
        <v>200000</v>
      </c>
      <c r="I207" s="117">
        <v>250000</v>
      </c>
    </row>
    <row r="208" spans="1:9" x14ac:dyDescent="0.25">
      <c r="A208" s="53"/>
      <c r="B208" s="55"/>
      <c r="C208" s="55" t="s">
        <v>36</v>
      </c>
      <c r="D208" s="55" t="s">
        <v>37</v>
      </c>
      <c r="E208" s="55"/>
      <c r="F208" s="55"/>
      <c r="G208" s="117">
        <f>G209</f>
        <v>200000</v>
      </c>
      <c r="H208" s="117">
        <f>H209</f>
        <v>60000</v>
      </c>
      <c r="I208" s="117">
        <f>I209</f>
        <v>200000</v>
      </c>
    </row>
    <row r="209" spans="1:9" x14ac:dyDescent="0.25">
      <c r="A209" s="53"/>
      <c r="B209" s="55"/>
      <c r="C209" s="55"/>
      <c r="D209" s="55"/>
      <c r="E209" s="55" t="s">
        <v>38</v>
      </c>
      <c r="F209" s="55"/>
      <c r="G209" s="117">
        <v>200000</v>
      </c>
      <c r="H209" s="117">
        <v>60000</v>
      </c>
      <c r="I209" s="117">
        <v>200000</v>
      </c>
    </row>
    <row r="210" spans="1:9" x14ac:dyDescent="0.25">
      <c r="A210" s="53"/>
      <c r="B210" s="51" t="s">
        <v>39</v>
      </c>
      <c r="C210" s="51"/>
      <c r="D210" s="51" t="s">
        <v>40</v>
      </c>
      <c r="E210" s="51"/>
      <c r="F210" s="55"/>
      <c r="G210" s="115">
        <f>G211</f>
        <v>380000</v>
      </c>
      <c r="H210" s="115">
        <f>H211</f>
        <v>119983</v>
      </c>
      <c r="I210" s="115">
        <f>I211</f>
        <v>350000</v>
      </c>
    </row>
    <row r="211" spans="1:9" x14ac:dyDescent="0.25">
      <c r="A211" s="53"/>
      <c r="B211" s="55"/>
      <c r="C211" s="55" t="s">
        <v>41</v>
      </c>
      <c r="D211" s="55" t="s">
        <v>42</v>
      </c>
      <c r="E211" s="55"/>
      <c r="F211" s="55"/>
      <c r="G211" s="117">
        <v>380000</v>
      </c>
      <c r="H211" s="117">
        <v>119983</v>
      </c>
      <c r="I211" s="117">
        <v>350000</v>
      </c>
    </row>
    <row r="212" spans="1:9" x14ac:dyDescent="0.25">
      <c r="A212" s="72" t="s">
        <v>98</v>
      </c>
      <c r="B212" s="85"/>
      <c r="C212" s="85"/>
      <c r="D212" s="85"/>
      <c r="E212" s="85"/>
      <c r="F212" s="94"/>
      <c r="G212" s="180">
        <f>G213</f>
        <v>25000</v>
      </c>
      <c r="H212" s="180">
        <f>H213</f>
        <v>68791</v>
      </c>
      <c r="I212" s="180">
        <f>I213</f>
        <v>75000</v>
      </c>
    </row>
    <row r="213" spans="1:9" x14ac:dyDescent="0.25">
      <c r="A213" s="50" t="s">
        <v>14</v>
      </c>
      <c r="B213" s="51"/>
      <c r="C213" s="51" t="s">
        <v>15</v>
      </c>
      <c r="D213" s="51"/>
      <c r="E213" s="51"/>
      <c r="F213" s="97"/>
      <c r="G213" s="115">
        <f>G214+G218</f>
        <v>25000</v>
      </c>
      <c r="H213" s="115">
        <f>H214+H218</f>
        <v>68791</v>
      </c>
      <c r="I213" s="115">
        <f>I214+I218</f>
        <v>75000</v>
      </c>
    </row>
    <row r="214" spans="1:9" x14ac:dyDescent="0.25">
      <c r="A214" s="53"/>
      <c r="B214" s="51" t="s">
        <v>27</v>
      </c>
      <c r="C214" s="51"/>
      <c r="D214" s="51" t="s">
        <v>28</v>
      </c>
      <c r="E214" s="51"/>
      <c r="F214" s="55"/>
      <c r="G214" s="115">
        <f>G215</f>
        <v>20000</v>
      </c>
      <c r="H214" s="115">
        <f>H215</f>
        <v>54606</v>
      </c>
      <c r="I214" s="115">
        <f>I215</f>
        <v>60000</v>
      </c>
    </row>
    <row r="215" spans="1:9" x14ac:dyDescent="0.25">
      <c r="A215" s="53"/>
      <c r="B215" s="55"/>
      <c r="C215" s="55" t="s">
        <v>29</v>
      </c>
      <c r="D215" s="55" t="s">
        <v>30</v>
      </c>
      <c r="E215" s="55"/>
      <c r="F215" s="55"/>
      <c r="G215" s="117">
        <f>G216+G217</f>
        <v>20000</v>
      </c>
      <c r="H215" s="117">
        <f>H216+H217</f>
        <v>54606</v>
      </c>
      <c r="I215" s="117">
        <f>I216+I217</f>
        <v>60000</v>
      </c>
    </row>
    <row r="216" spans="1:9" x14ac:dyDescent="0.25">
      <c r="A216" s="53"/>
      <c r="B216" s="55"/>
      <c r="C216" s="55"/>
      <c r="D216" s="55"/>
      <c r="E216" s="55" t="s">
        <v>31</v>
      </c>
      <c r="F216" s="55"/>
      <c r="G216" s="117">
        <v>10000</v>
      </c>
      <c r="H216" s="117">
        <v>36031</v>
      </c>
      <c r="I216" s="117">
        <v>40000</v>
      </c>
    </row>
    <row r="217" spans="1:9" x14ac:dyDescent="0.25">
      <c r="A217" s="53"/>
      <c r="B217" s="55"/>
      <c r="C217" s="55"/>
      <c r="D217" s="55"/>
      <c r="E217" s="55" t="s">
        <v>33</v>
      </c>
      <c r="F217" s="55"/>
      <c r="G217" s="117">
        <v>10000</v>
      </c>
      <c r="H217" s="117">
        <v>18575</v>
      </c>
      <c r="I217" s="117">
        <v>20000</v>
      </c>
    </row>
    <row r="218" spans="1:9" x14ac:dyDescent="0.25">
      <c r="A218" s="53"/>
      <c r="B218" s="51" t="s">
        <v>39</v>
      </c>
      <c r="C218" s="51"/>
      <c r="D218" s="51" t="s">
        <v>40</v>
      </c>
      <c r="E218" s="51"/>
      <c r="F218" s="55"/>
      <c r="G218" s="115">
        <f>SUM(G219)</f>
        <v>5000</v>
      </c>
      <c r="H218" s="115">
        <f>SUM(H219)</f>
        <v>14185</v>
      </c>
      <c r="I218" s="115">
        <f>SUM(I219)</f>
        <v>15000</v>
      </c>
    </row>
    <row r="219" spans="1:9" x14ac:dyDescent="0.25">
      <c r="A219" s="53"/>
      <c r="B219" s="55"/>
      <c r="C219" s="55" t="s">
        <v>41</v>
      </c>
      <c r="D219" s="55" t="s">
        <v>42</v>
      </c>
      <c r="E219" s="55"/>
      <c r="F219" s="55"/>
      <c r="G219" s="117">
        <v>5000</v>
      </c>
      <c r="H219" s="117">
        <v>14185</v>
      </c>
      <c r="I219" s="117">
        <v>15000</v>
      </c>
    </row>
    <row r="220" spans="1:9" x14ac:dyDescent="0.25">
      <c r="A220" s="72" t="s">
        <v>99</v>
      </c>
      <c r="B220" s="85"/>
      <c r="C220" s="85"/>
      <c r="D220" s="85"/>
      <c r="E220" s="85"/>
      <c r="F220" s="94">
        <v>1</v>
      </c>
      <c r="G220" s="180">
        <f>G221+G228+G231</f>
        <v>23006350</v>
      </c>
      <c r="H220" s="180">
        <f>H221+H228+H231</f>
        <v>17865786</v>
      </c>
      <c r="I220" s="180">
        <f>I221+I228+I231</f>
        <v>19014180</v>
      </c>
    </row>
    <row r="221" spans="1:9" x14ac:dyDescent="0.25">
      <c r="A221" s="50" t="s">
        <v>5</v>
      </c>
      <c r="B221" s="51"/>
      <c r="C221" s="51" t="s">
        <v>6</v>
      </c>
      <c r="D221" s="51"/>
      <c r="E221" s="51"/>
      <c r="F221" s="68"/>
      <c r="G221" s="98">
        <f>G222+G226</f>
        <v>5895000</v>
      </c>
      <c r="H221" s="98">
        <f>H222+H226</f>
        <v>5935000</v>
      </c>
      <c r="I221" s="98">
        <f>I222+I226</f>
        <v>6186000</v>
      </c>
    </row>
    <row r="222" spans="1:9" x14ac:dyDescent="0.25">
      <c r="A222" s="50"/>
      <c r="B222" s="51" t="s">
        <v>73</v>
      </c>
      <c r="C222" s="51"/>
      <c r="D222" s="51" t="s">
        <v>74</v>
      </c>
      <c r="E222" s="90"/>
      <c r="F222" s="62"/>
      <c r="G222" s="115">
        <f>G223+G224+G225</f>
        <v>5895000</v>
      </c>
      <c r="H222" s="115">
        <f>H223+H224+H225</f>
        <v>5895000</v>
      </c>
      <c r="I222" s="115">
        <f>I223+I224+I225</f>
        <v>6186000</v>
      </c>
    </row>
    <row r="223" spans="1:9" x14ac:dyDescent="0.25">
      <c r="A223" s="50"/>
      <c r="B223" s="51"/>
      <c r="C223" s="55" t="s">
        <v>75</v>
      </c>
      <c r="D223" s="55" t="s">
        <v>76</v>
      </c>
      <c r="E223" s="55"/>
      <c r="F223" s="62"/>
      <c r="G223" s="117">
        <v>5325000</v>
      </c>
      <c r="H223" s="117">
        <v>5325000</v>
      </c>
      <c r="I223" s="117">
        <v>5598000</v>
      </c>
    </row>
    <row r="224" spans="1:9" x14ac:dyDescent="0.25">
      <c r="A224" s="50"/>
      <c r="B224" s="51"/>
      <c r="C224" s="55" t="s">
        <v>77</v>
      </c>
      <c r="D224" s="55" t="s">
        <v>87</v>
      </c>
      <c r="E224" s="54"/>
      <c r="F224" s="62"/>
      <c r="G224" s="174">
        <v>450000</v>
      </c>
      <c r="H224" s="174">
        <v>450000</v>
      </c>
      <c r="I224" s="174">
        <v>468000</v>
      </c>
    </row>
    <row r="225" spans="1:9" x14ac:dyDescent="0.25">
      <c r="A225" s="50"/>
      <c r="B225" s="51"/>
      <c r="C225" s="55" t="s">
        <v>88</v>
      </c>
      <c r="D225" s="55" t="s">
        <v>89</v>
      </c>
      <c r="E225" s="54"/>
      <c r="F225" s="62"/>
      <c r="G225" s="174">
        <v>120000</v>
      </c>
      <c r="H225" s="174">
        <v>120000</v>
      </c>
      <c r="I225" s="174">
        <v>120000</v>
      </c>
    </row>
    <row r="226" spans="1:9" x14ac:dyDescent="0.25">
      <c r="A226" s="50"/>
      <c r="B226" s="51" t="s">
        <v>7</v>
      </c>
      <c r="C226" s="210"/>
      <c r="D226" s="210" t="s">
        <v>8</v>
      </c>
      <c r="E226" s="210"/>
      <c r="F226" s="62"/>
      <c r="G226" s="214">
        <f>G227</f>
        <v>0</v>
      </c>
      <c r="H226" s="214">
        <f>H227</f>
        <v>40000</v>
      </c>
      <c r="I226" s="214">
        <f>I227</f>
        <v>0</v>
      </c>
    </row>
    <row r="227" spans="1:9" x14ac:dyDescent="0.25">
      <c r="A227" s="53"/>
      <c r="B227" s="55"/>
      <c r="C227" s="62" t="s">
        <v>242</v>
      </c>
      <c r="D227" s="62" t="s">
        <v>251</v>
      </c>
      <c r="E227" s="212"/>
      <c r="F227" s="62"/>
      <c r="G227" s="174">
        <v>0</v>
      </c>
      <c r="H227" s="174">
        <v>40000</v>
      </c>
      <c r="I227" s="174">
        <v>0</v>
      </c>
    </row>
    <row r="228" spans="1:9" x14ac:dyDescent="0.25">
      <c r="A228" s="50" t="s">
        <v>11</v>
      </c>
      <c r="B228" s="51"/>
      <c r="C228" s="51" t="s">
        <v>12</v>
      </c>
      <c r="D228" s="56"/>
      <c r="E228" s="213"/>
      <c r="F228" s="62"/>
      <c r="G228" s="115">
        <f>SUM(G229:G230)</f>
        <v>799350</v>
      </c>
      <c r="H228" s="115">
        <f>SUM(H229:H230)</f>
        <v>789030</v>
      </c>
      <c r="I228" s="115">
        <f>SUM(I229:I230)</f>
        <v>822180</v>
      </c>
    </row>
    <row r="229" spans="1:9" x14ac:dyDescent="0.25">
      <c r="A229" s="53"/>
      <c r="B229" s="55"/>
      <c r="C229" s="55"/>
      <c r="D229" s="55" t="s">
        <v>13</v>
      </c>
      <c r="E229" s="54"/>
      <c r="F229" s="62"/>
      <c r="G229" s="117">
        <v>781350</v>
      </c>
      <c r="H229" s="117">
        <v>771030</v>
      </c>
      <c r="I229" s="117">
        <v>804180</v>
      </c>
    </row>
    <row r="230" spans="1:9" x14ac:dyDescent="0.25">
      <c r="A230" s="53"/>
      <c r="B230" s="55"/>
      <c r="C230" s="55"/>
      <c r="D230" s="55" t="s">
        <v>90</v>
      </c>
      <c r="E230" s="54"/>
      <c r="F230" s="62"/>
      <c r="G230" s="117">
        <v>18000</v>
      </c>
      <c r="H230" s="117">
        <v>18000</v>
      </c>
      <c r="I230" s="117">
        <v>18000</v>
      </c>
    </row>
    <row r="231" spans="1:9" x14ac:dyDescent="0.25">
      <c r="A231" s="50" t="s">
        <v>14</v>
      </c>
      <c r="B231" s="51"/>
      <c r="C231" s="51" t="s">
        <v>15</v>
      </c>
      <c r="D231" s="51"/>
      <c r="E231" s="51"/>
      <c r="F231" s="83"/>
      <c r="G231" s="115">
        <f>G232+G235+G238+G248</f>
        <v>16312000</v>
      </c>
      <c r="H231" s="115">
        <f>H232+H235+H238+H248</f>
        <v>11141756</v>
      </c>
      <c r="I231" s="115">
        <f>I232+I235+I238+I248</f>
        <v>12006000</v>
      </c>
    </row>
    <row r="232" spans="1:9" x14ac:dyDescent="0.25">
      <c r="A232" s="53"/>
      <c r="B232" s="51" t="s">
        <v>16</v>
      </c>
      <c r="C232" s="51"/>
      <c r="D232" s="51" t="s">
        <v>17</v>
      </c>
      <c r="E232" s="59"/>
      <c r="F232" s="55"/>
      <c r="G232" s="115">
        <f>G233+G234</f>
        <v>2150000</v>
      </c>
      <c r="H232" s="115">
        <f>H233+H234</f>
        <v>2219857</v>
      </c>
      <c r="I232" s="115">
        <f>I233+I234</f>
        <v>1700000</v>
      </c>
    </row>
    <row r="233" spans="1:9" x14ac:dyDescent="0.25">
      <c r="A233" s="53"/>
      <c r="B233" s="55"/>
      <c r="C233" s="55" t="s">
        <v>18</v>
      </c>
      <c r="D233" s="55" t="s">
        <v>19</v>
      </c>
      <c r="E233" s="60"/>
      <c r="F233" s="55"/>
      <c r="G233" s="117">
        <v>350000</v>
      </c>
      <c r="H233" s="117">
        <v>74370</v>
      </c>
      <c r="I233" s="117">
        <v>200000</v>
      </c>
    </row>
    <row r="234" spans="1:9" x14ac:dyDescent="0.25">
      <c r="A234" s="53"/>
      <c r="B234" s="55"/>
      <c r="C234" s="55" t="s">
        <v>20</v>
      </c>
      <c r="D234" s="55" t="s">
        <v>21</v>
      </c>
      <c r="E234" s="55"/>
      <c r="F234" s="55"/>
      <c r="G234" s="117">
        <v>1800000</v>
      </c>
      <c r="H234" s="117">
        <v>2145487</v>
      </c>
      <c r="I234" s="117">
        <v>1500000</v>
      </c>
    </row>
    <row r="235" spans="1:9" x14ac:dyDescent="0.25">
      <c r="A235" s="53"/>
      <c r="B235" s="51" t="s">
        <v>22</v>
      </c>
      <c r="C235" s="51"/>
      <c r="D235" s="51" t="s">
        <v>23</v>
      </c>
      <c r="E235" s="51"/>
      <c r="F235" s="55"/>
      <c r="G235" s="115">
        <f>G236</f>
        <v>140000</v>
      </c>
      <c r="H235" s="115">
        <f>H236</f>
        <v>142982</v>
      </c>
      <c r="I235" s="115">
        <f>I236</f>
        <v>160000</v>
      </c>
    </row>
    <row r="236" spans="1:9" x14ac:dyDescent="0.25">
      <c r="A236" s="53"/>
      <c r="B236" s="55"/>
      <c r="C236" s="55" t="s">
        <v>24</v>
      </c>
      <c r="D236" s="55" t="s">
        <v>25</v>
      </c>
      <c r="E236" s="55"/>
      <c r="F236" s="55"/>
      <c r="G236" s="117">
        <f>SUM(G237)</f>
        <v>140000</v>
      </c>
      <c r="H236" s="117">
        <f>SUM(H237)</f>
        <v>142982</v>
      </c>
      <c r="I236" s="117">
        <f>SUM(I237)</f>
        <v>160000</v>
      </c>
    </row>
    <row r="237" spans="1:9" ht="18" customHeight="1" x14ac:dyDescent="0.25">
      <c r="A237" s="53"/>
      <c r="B237" s="55"/>
      <c r="C237" s="55"/>
      <c r="D237" s="55"/>
      <c r="E237" s="55" t="s">
        <v>26</v>
      </c>
      <c r="F237" s="55"/>
      <c r="G237" s="117">
        <v>140000</v>
      </c>
      <c r="H237" s="117">
        <v>142982</v>
      </c>
      <c r="I237" s="117">
        <v>160000</v>
      </c>
    </row>
    <row r="238" spans="1:9" x14ac:dyDescent="0.25">
      <c r="A238" s="53"/>
      <c r="B238" s="51" t="s">
        <v>27</v>
      </c>
      <c r="C238" s="51"/>
      <c r="D238" s="51" t="s">
        <v>28</v>
      </c>
      <c r="E238" s="51"/>
      <c r="F238" s="55"/>
      <c r="G238" s="115">
        <f>G239+G243+G244</f>
        <v>11872000</v>
      </c>
      <c r="H238" s="115">
        <f>H239+H243+H244</f>
        <v>7399515</v>
      </c>
      <c r="I238" s="115">
        <f>I239+I243+I244</f>
        <v>8596000</v>
      </c>
    </row>
    <row r="239" spans="1:9" x14ac:dyDescent="0.25">
      <c r="A239" s="53"/>
      <c r="B239" s="55"/>
      <c r="C239" s="55" t="s">
        <v>29</v>
      </c>
      <c r="D239" s="55" t="s">
        <v>30</v>
      </c>
      <c r="E239" s="55"/>
      <c r="F239" s="55"/>
      <c r="G239" s="117">
        <f>G240+G241+G242</f>
        <v>2700000</v>
      </c>
      <c r="H239" s="117">
        <f>H240+H241+H242</f>
        <v>1692932</v>
      </c>
      <c r="I239" s="117">
        <f>I240+I241+I242</f>
        <v>2200000</v>
      </c>
    </row>
    <row r="240" spans="1:9" x14ac:dyDescent="0.25">
      <c r="A240" s="53"/>
      <c r="B240" s="55"/>
      <c r="C240" s="55"/>
      <c r="D240" s="55"/>
      <c r="E240" s="55" t="s">
        <v>31</v>
      </c>
      <c r="F240" s="55"/>
      <c r="G240" s="117">
        <v>1200000</v>
      </c>
      <c r="H240" s="117">
        <v>1027373</v>
      </c>
      <c r="I240" s="117">
        <v>1200000</v>
      </c>
    </row>
    <row r="241" spans="1:9" x14ac:dyDescent="0.25">
      <c r="A241" s="53"/>
      <c r="B241" s="55"/>
      <c r="C241" s="55"/>
      <c r="D241" s="55"/>
      <c r="E241" s="55" t="s">
        <v>32</v>
      </c>
      <c r="F241" s="55"/>
      <c r="G241" s="117">
        <v>1300000</v>
      </c>
      <c r="H241" s="117">
        <v>509725</v>
      </c>
      <c r="I241" s="117">
        <v>800000</v>
      </c>
    </row>
    <row r="242" spans="1:9" ht="15" customHeight="1" x14ac:dyDescent="0.25">
      <c r="A242" s="53"/>
      <c r="B242" s="55"/>
      <c r="C242" s="55"/>
      <c r="D242" s="55"/>
      <c r="E242" s="55" t="s">
        <v>33</v>
      </c>
      <c r="F242" s="55"/>
      <c r="G242" s="117">
        <v>200000</v>
      </c>
      <c r="H242" s="117">
        <v>155834</v>
      </c>
      <c r="I242" s="117">
        <v>200000</v>
      </c>
    </row>
    <row r="243" spans="1:9" x14ac:dyDescent="0.25">
      <c r="A243" s="53"/>
      <c r="B243" s="55"/>
      <c r="C243" s="55" t="s">
        <v>34</v>
      </c>
      <c r="D243" s="55" t="s">
        <v>35</v>
      </c>
      <c r="E243" s="55"/>
      <c r="F243" s="55"/>
      <c r="G243" s="117">
        <v>500000</v>
      </c>
      <c r="H243" s="117">
        <v>170000</v>
      </c>
      <c r="I243" s="117">
        <v>300000</v>
      </c>
    </row>
    <row r="244" spans="1:9" x14ac:dyDescent="0.25">
      <c r="A244" s="53"/>
      <c r="B244" s="55"/>
      <c r="C244" s="55" t="s">
        <v>36</v>
      </c>
      <c r="D244" s="55" t="s">
        <v>37</v>
      </c>
      <c r="E244" s="55"/>
      <c r="F244" s="55"/>
      <c r="G244" s="117">
        <v>8672000</v>
      </c>
      <c r="H244" s="117">
        <f>H245</f>
        <v>5536583</v>
      </c>
      <c r="I244" s="117">
        <f>I245+I247</f>
        <v>6096000</v>
      </c>
    </row>
    <row r="245" spans="1:9" x14ac:dyDescent="0.25">
      <c r="A245" s="53"/>
      <c r="B245" s="55"/>
      <c r="C245" s="55"/>
      <c r="D245" s="364"/>
      <c r="E245" s="496" t="s">
        <v>230</v>
      </c>
      <c r="F245" s="497"/>
      <c r="G245" s="117">
        <v>250000</v>
      </c>
      <c r="H245" s="498">
        <v>5536583</v>
      </c>
      <c r="I245" s="117">
        <v>250000</v>
      </c>
    </row>
    <row r="246" spans="1:9" ht="30" x14ac:dyDescent="0.25">
      <c r="A246" s="53"/>
      <c r="B246" s="55"/>
      <c r="C246" s="54"/>
      <c r="D246" s="365"/>
      <c r="E246" s="366" t="s">
        <v>260</v>
      </c>
      <c r="F246" s="366"/>
      <c r="G246" s="117">
        <v>7100842</v>
      </c>
      <c r="H246" s="499"/>
      <c r="I246" s="117">
        <v>0</v>
      </c>
    </row>
    <row r="247" spans="1:9" x14ac:dyDescent="0.25">
      <c r="A247" s="53"/>
      <c r="B247" s="55"/>
      <c r="C247" s="54"/>
      <c r="D247" s="62"/>
      <c r="E247" s="62" t="s">
        <v>100</v>
      </c>
      <c r="F247" s="62"/>
      <c r="G247" s="117">
        <v>2795000</v>
      </c>
      <c r="H247" s="500"/>
      <c r="I247" s="117">
        <v>5846000</v>
      </c>
    </row>
    <row r="248" spans="1:9" x14ac:dyDescent="0.25">
      <c r="A248" s="53"/>
      <c r="B248" s="51" t="s">
        <v>39</v>
      </c>
      <c r="C248" s="90"/>
      <c r="D248" s="91" t="s">
        <v>40</v>
      </c>
      <c r="E248" s="91"/>
      <c r="F248" s="62"/>
      <c r="G248" s="115">
        <f>G251+G250</f>
        <v>2150000</v>
      </c>
      <c r="H248" s="115">
        <f>H251+H250</f>
        <v>1379402</v>
      </c>
      <c r="I248" s="115">
        <f>I251+I250</f>
        <v>1550000</v>
      </c>
    </row>
    <row r="249" spans="1:9" x14ac:dyDescent="0.25">
      <c r="A249" s="53"/>
      <c r="B249" s="51"/>
      <c r="C249" s="54" t="s">
        <v>94</v>
      </c>
      <c r="D249" s="62" t="s">
        <v>255</v>
      </c>
      <c r="E249" s="91"/>
      <c r="F249" s="62"/>
      <c r="G249" s="392">
        <v>30000</v>
      </c>
      <c r="H249" s="392">
        <v>0</v>
      </c>
      <c r="I249" s="392">
        <v>30000</v>
      </c>
    </row>
    <row r="250" spans="1:9" x14ac:dyDescent="0.25">
      <c r="A250" s="53"/>
      <c r="B250" s="55"/>
      <c r="C250" s="54" t="s">
        <v>41</v>
      </c>
      <c r="D250" s="62" t="s">
        <v>42</v>
      </c>
      <c r="E250" s="62"/>
      <c r="F250" s="62"/>
      <c r="G250" s="58">
        <v>2100000</v>
      </c>
      <c r="H250" s="58">
        <v>1379383</v>
      </c>
      <c r="I250" s="58">
        <v>1500000</v>
      </c>
    </row>
    <row r="251" spans="1:9" x14ac:dyDescent="0.25">
      <c r="A251" s="53"/>
      <c r="B251" s="55"/>
      <c r="C251" s="54" t="s">
        <v>43</v>
      </c>
      <c r="D251" s="62" t="s">
        <v>101</v>
      </c>
      <c r="E251" s="62"/>
      <c r="F251" s="62"/>
      <c r="G251" s="58">
        <v>50000</v>
      </c>
      <c r="H251" s="58">
        <v>19</v>
      </c>
      <c r="I251" s="58">
        <v>50000</v>
      </c>
    </row>
    <row r="252" spans="1:9" x14ac:dyDescent="0.25">
      <c r="A252" s="53"/>
      <c r="B252" s="55"/>
      <c r="C252" s="54"/>
      <c r="D252" s="62" t="s">
        <v>102</v>
      </c>
      <c r="E252" s="62"/>
      <c r="F252" s="62"/>
      <c r="G252" s="117">
        <v>50000</v>
      </c>
      <c r="H252" s="117">
        <v>0</v>
      </c>
      <c r="I252" s="117">
        <v>50000</v>
      </c>
    </row>
    <row r="253" spans="1:9" x14ac:dyDescent="0.25">
      <c r="A253" s="72" t="s">
        <v>227</v>
      </c>
      <c r="B253" s="85"/>
      <c r="C253" s="85"/>
      <c r="D253" s="85"/>
      <c r="E253" s="85"/>
      <c r="F253" s="381"/>
      <c r="G253" s="173">
        <f>G254+G263+G266</f>
        <v>16167058</v>
      </c>
      <c r="H253" s="173">
        <f>H254+H263+H266</f>
        <v>15677058</v>
      </c>
      <c r="I253" s="173">
        <f>I254+I263+I266</f>
        <v>490000</v>
      </c>
    </row>
    <row r="254" spans="1:9" x14ac:dyDescent="0.25">
      <c r="A254" s="50" t="s">
        <v>14</v>
      </c>
      <c r="B254" s="51"/>
      <c r="C254" s="51" t="s">
        <v>15</v>
      </c>
      <c r="D254" s="51"/>
      <c r="E254" s="51"/>
      <c r="F254" s="55"/>
      <c r="G254" s="63">
        <f>G255+G257+G261</f>
        <v>490000</v>
      </c>
      <c r="H254" s="63">
        <f>H255+H257+H261</f>
        <v>0</v>
      </c>
      <c r="I254" s="63">
        <f>I255+I257+I261</f>
        <v>490000</v>
      </c>
    </row>
    <row r="255" spans="1:9" x14ac:dyDescent="0.25">
      <c r="A255" s="53"/>
      <c r="B255" s="51" t="s">
        <v>16</v>
      </c>
      <c r="C255" s="51"/>
      <c r="D255" s="51" t="s">
        <v>17</v>
      </c>
      <c r="E255" s="59"/>
      <c r="F255" s="55"/>
      <c r="G255" s="115">
        <f>G256</f>
        <v>100000</v>
      </c>
      <c r="H255" s="115">
        <f>H256</f>
        <v>0</v>
      </c>
      <c r="I255" s="115">
        <f>I256</f>
        <v>100000</v>
      </c>
    </row>
    <row r="256" spans="1:9" x14ac:dyDescent="0.25">
      <c r="A256" s="53"/>
      <c r="B256" s="55"/>
      <c r="C256" s="55" t="s">
        <v>20</v>
      </c>
      <c r="D256" s="55" t="s">
        <v>21</v>
      </c>
      <c r="E256" s="55"/>
      <c r="F256" s="55"/>
      <c r="G256" s="117">
        <v>100000</v>
      </c>
      <c r="H256" s="117">
        <v>0</v>
      </c>
      <c r="I256" s="117">
        <v>100000</v>
      </c>
    </row>
    <row r="257" spans="1:9" x14ac:dyDescent="0.25">
      <c r="A257" s="53"/>
      <c r="B257" s="51" t="s">
        <v>27</v>
      </c>
      <c r="C257" s="51"/>
      <c r="D257" s="51" t="s">
        <v>28</v>
      </c>
      <c r="E257" s="51"/>
      <c r="F257" s="55"/>
      <c r="G257" s="115">
        <f>G258+G259</f>
        <v>300000</v>
      </c>
      <c r="H257" s="115">
        <f>H258+H259</f>
        <v>0</v>
      </c>
      <c r="I257" s="115">
        <f>I258+I259</f>
        <v>300000</v>
      </c>
    </row>
    <row r="258" spans="1:9" x14ac:dyDescent="0.25">
      <c r="A258" s="53"/>
      <c r="B258" s="55"/>
      <c r="C258" s="55" t="s">
        <v>34</v>
      </c>
      <c r="D258" s="55" t="s">
        <v>35</v>
      </c>
      <c r="E258" s="55"/>
      <c r="F258" s="55"/>
      <c r="G258" s="117">
        <v>100000</v>
      </c>
      <c r="H258" s="117">
        <v>0</v>
      </c>
      <c r="I258" s="117">
        <v>100000</v>
      </c>
    </row>
    <row r="259" spans="1:9" x14ac:dyDescent="0.25">
      <c r="A259" s="53"/>
      <c r="B259" s="55"/>
      <c r="C259" s="55" t="s">
        <v>36</v>
      </c>
      <c r="D259" s="55" t="s">
        <v>37</v>
      </c>
      <c r="E259" s="55"/>
      <c r="F259" s="55"/>
      <c r="G259" s="117">
        <f>G260</f>
        <v>200000</v>
      </c>
      <c r="H259" s="117">
        <v>0</v>
      </c>
      <c r="I259" s="117">
        <f>I260</f>
        <v>200000</v>
      </c>
    </row>
    <row r="260" spans="1:9" x14ac:dyDescent="0.25">
      <c r="A260" s="53"/>
      <c r="B260" s="55"/>
      <c r="C260" s="55"/>
      <c r="D260" s="55"/>
      <c r="E260" s="55" t="s">
        <v>38</v>
      </c>
      <c r="F260" s="55"/>
      <c r="G260" s="117">
        <v>200000</v>
      </c>
      <c r="H260" s="117">
        <v>0</v>
      </c>
      <c r="I260" s="117">
        <v>200000</v>
      </c>
    </row>
    <row r="261" spans="1:9" x14ac:dyDescent="0.25">
      <c r="A261" s="53"/>
      <c r="B261" s="51" t="s">
        <v>39</v>
      </c>
      <c r="C261" s="51"/>
      <c r="D261" s="51" t="s">
        <v>40</v>
      </c>
      <c r="E261" s="51"/>
      <c r="F261" s="55"/>
      <c r="G261" s="115">
        <f>G262</f>
        <v>90000</v>
      </c>
      <c r="H261" s="115">
        <f>H262</f>
        <v>0</v>
      </c>
      <c r="I261" s="115">
        <f>I262</f>
        <v>90000</v>
      </c>
    </row>
    <row r="262" spans="1:9" x14ac:dyDescent="0.25">
      <c r="A262" s="53"/>
      <c r="B262" s="55"/>
      <c r="C262" s="55" t="s">
        <v>41</v>
      </c>
      <c r="D262" s="55" t="s">
        <v>42</v>
      </c>
      <c r="E262" s="55"/>
      <c r="F262" s="55"/>
      <c r="G262" s="117">
        <v>90000</v>
      </c>
      <c r="H262" s="117">
        <v>0</v>
      </c>
      <c r="I262" s="117">
        <v>90000</v>
      </c>
    </row>
    <row r="263" spans="1:9" x14ac:dyDescent="0.25">
      <c r="A263" s="64" t="s">
        <v>61</v>
      </c>
      <c r="B263" s="55"/>
      <c r="C263" s="361" t="s">
        <v>62</v>
      </c>
      <c r="D263" s="62"/>
      <c r="E263" s="62"/>
      <c r="F263" s="62"/>
      <c r="G263" s="115">
        <f>G265+G264</f>
        <v>6840220</v>
      </c>
      <c r="H263" s="115">
        <f>H265+H264</f>
        <v>6840220</v>
      </c>
      <c r="I263" s="115">
        <f>I265+I264</f>
        <v>0</v>
      </c>
    </row>
    <row r="264" spans="1:9" x14ac:dyDescent="0.25">
      <c r="A264" s="64"/>
      <c r="B264" s="54"/>
      <c r="C264" s="99" t="s">
        <v>82</v>
      </c>
      <c r="D264" s="62" t="s">
        <v>416</v>
      </c>
      <c r="E264" s="62"/>
      <c r="F264" s="62"/>
      <c r="G264" s="117">
        <v>5386000</v>
      </c>
      <c r="H264" s="117">
        <v>5386000</v>
      </c>
      <c r="I264" s="117">
        <v>0</v>
      </c>
    </row>
    <row r="265" spans="1:9" x14ac:dyDescent="0.25">
      <c r="A265" s="64"/>
      <c r="B265" s="54"/>
      <c r="C265" s="99" t="s">
        <v>82</v>
      </c>
      <c r="D265" s="99" t="s">
        <v>417</v>
      </c>
      <c r="E265" s="62"/>
      <c r="F265" s="62"/>
      <c r="G265" s="117">
        <v>1454220</v>
      </c>
      <c r="H265" s="117">
        <v>1454220</v>
      </c>
      <c r="I265" s="117">
        <v>0</v>
      </c>
    </row>
    <row r="266" spans="1:9" x14ac:dyDescent="0.25">
      <c r="A266" s="69" t="s">
        <v>103</v>
      </c>
      <c r="B266" s="62"/>
      <c r="C266" s="70"/>
      <c r="D266" s="91" t="s">
        <v>104</v>
      </c>
      <c r="E266" s="62"/>
      <c r="F266" s="62"/>
      <c r="G266" s="115">
        <f>G267+G268</f>
        <v>8836838</v>
      </c>
      <c r="H266" s="115">
        <f>H267+H268</f>
        <v>8836838</v>
      </c>
      <c r="I266" s="115">
        <f>I267+I268</f>
        <v>0</v>
      </c>
    </row>
    <row r="267" spans="1:9" x14ac:dyDescent="0.25">
      <c r="A267" s="69"/>
      <c r="B267" s="62" t="s">
        <v>231</v>
      </c>
      <c r="C267" s="70"/>
      <c r="D267" s="62" t="s">
        <v>418</v>
      </c>
      <c r="E267" s="62"/>
      <c r="F267" s="62"/>
      <c r="G267" s="117">
        <v>6958140</v>
      </c>
      <c r="H267" s="117">
        <v>6958140</v>
      </c>
      <c r="I267" s="117">
        <v>0</v>
      </c>
    </row>
    <row r="268" spans="1:9" x14ac:dyDescent="0.25">
      <c r="A268" s="69"/>
      <c r="B268" s="62" t="s">
        <v>232</v>
      </c>
      <c r="C268" s="70"/>
      <c r="D268" s="62" t="s">
        <v>411</v>
      </c>
      <c r="E268" s="62"/>
      <c r="F268" s="62"/>
      <c r="G268" s="117">
        <v>1878698</v>
      </c>
      <c r="H268" s="117">
        <v>1878698</v>
      </c>
      <c r="I268" s="117">
        <v>0</v>
      </c>
    </row>
    <row r="269" spans="1:9" x14ac:dyDescent="0.25">
      <c r="A269" s="512" t="s">
        <v>228</v>
      </c>
      <c r="B269" s="513"/>
      <c r="C269" s="513"/>
      <c r="D269" s="513"/>
      <c r="E269" s="514"/>
      <c r="F269" s="385"/>
      <c r="G269" s="173">
        <f>G270+G279</f>
        <v>750000</v>
      </c>
      <c r="H269" s="173">
        <f t="shared" ref="H269:I269" si="17">H270+H279</f>
        <v>88937</v>
      </c>
      <c r="I269" s="173">
        <f t="shared" si="17"/>
        <v>2720000</v>
      </c>
    </row>
    <row r="270" spans="1:9" x14ac:dyDescent="0.25">
      <c r="A270" s="50" t="s">
        <v>14</v>
      </c>
      <c r="B270" s="51"/>
      <c r="C270" s="51" t="s">
        <v>15</v>
      </c>
      <c r="D270" s="51"/>
      <c r="E270" s="51"/>
      <c r="F270" s="55"/>
      <c r="G270" s="115">
        <f>G271+G273+G277</f>
        <v>750000</v>
      </c>
      <c r="H270" s="115">
        <f>H271+H273+H277</f>
        <v>88937</v>
      </c>
      <c r="I270" s="115">
        <f>I271+I273+I277</f>
        <v>720000</v>
      </c>
    </row>
    <row r="271" spans="1:9" x14ac:dyDescent="0.25">
      <c r="A271" s="53"/>
      <c r="B271" s="51" t="s">
        <v>16</v>
      </c>
      <c r="C271" s="51"/>
      <c r="D271" s="51" t="s">
        <v>17</v>
      </c>
      <c r="E271" s="59"/>
      <c r="F271" s="55"/>
      <c r="G271" s="115">
        <f>G272</f>
        <v>30000</v>
      </c>
      <c r="H271" s="115">
        <f>H272</f>
        <v>0</v>
      </c>
      <c r="I271" s="115">
        <f>I272</f>
        <v>0</v>
      </c>
    </row>
    <row r="272" spans="1:9" x14ac:dyDescent="0.25">
      <c r="A272" s="53"/>
      <c r="B272" s="55"/>
      <c r="C272" s="55" t="s">
        <v>20</v>
      </c>
      <c r="D272" s="55" t="s">
        <v>21</v>
      </c>
      <c r="E272" s="55"/>
      <c r="F272" s="55"/>
      <c r="G272" s="117">
        <v>30000</v>
      </c>
      <c r="H272" s="117">
        <v>0</v>
      </c>
      <c r="I272" s="117">
        <v>0</v>
      </c>
    </row>
    <row r="273" spans="1:17" x14ac:dyDescent="0.25">
      <c r="A273" s="53"/>
      <c r="B273" s="51" t="s">
        <v>27</v>
      </c>
      <c r="C273" s="51"/>
      <c r="D273" s="51" t="s">
        <v>28</v>
      </c>
      <c r="E273" s="51"/>
      <c r="F273" s="55"/>
      <c r="G273" s="115">
        <f t="shared" ref="G273:I273" si="18">G275+G274</f>
        <v>650000</v>
      </c>
      <c r="H273" s="115">
        <f t="shared" si="18"/>
        <v>70029</v>
      </c>
      <c r="I273" s="115">
        <f t="shared" si="18"/>
        <v>650000</v>
      </c>
    </row>
    <row r="274" spans="1:17" x14ac:dyDescent="0.25">
      <c r="A274" s="53"/>
      <c r="B274" s="51"/>
      <c r="C274" s="55" t="s">
        <v>34</v>
      </c>
      <c r="D274" s="55" t="s">
        <v>35</v>
      </c>
      <c r="E274" s="55"/>
      <c r="F274" s="55"/>
      <c r="G274" s="117">
        <v>500000</v>
      </c>
      <c r="H274" s="117">
        <v>70029</v>
      </c>
      <c r="I274" s="117">
        <v>500000</v>
      </c>
      <c r="M274" s="386"/>
      <c r="N274" s="99"/>
      <c r="O274" s="181"/>
      <c r="P274" s="210"/>
      <c r="Q274" s="99"/>
    </row>
    <row r="275" spans="1:17" x14ac:dyDescent="0.25">
      <c r="A275" s="53"/>
      <c r="B275" s="51"/>
      <c r="C275" s="55" t="s">
        <v>36</v>
      </c>
      <c r="D275" s="55" t="s">
        <v>37</v>
      </c>
      <c r="E275" s="55"/>
      <c r="F275" s="55"/>
      <c r="G275" s="117">
        <f t="shared" ref="G275:I275" si="19">G276</f>
        <v>150000</v>
      </c>
      <c r="H275" s="117">
        <f t="shared" si="19"/>
        <v>0</v>
      </c>
      <c r="I275" s="117">
        <f t="shared" si="19"/>
        <v>150000</v>
      </c>
      <c r="M275" s="386"/>
      <c r="N275" s="99"/>
      <c r="O275" s="181"/>
      <c r="P275" s="99"/>
      <c r="Q275" s="99"/>
    </row>
    <row r="276" spans="1:17" x14ac:dyDescent="0.25">
      <c r="A276" s="53"/>
      <c r="B276" s="51"/>
      <c r="C276" s="55"/>
      <c r="D276" s="55"/>
      <c r="E276" s="55" t="s">
        <v>38</v>
      </c>
      <c r="F276" s="55"/>
      <c r="G276" s="117">
        <v>150000</v>
      </c>
      <c r="H276" s="117">
        <v>0</v>
      </c>
      <c r="I276" s="117">
        <v>150000</v>
      </c>
      <c r="M276" s="386"/>
      <c r="N276" s="99"/>
      <c r="O276" s="181"/>
      <c r="P276" s="99"/>
      <c r="Q276" s="99"/>
    </row>
    <row r="277" spans="1:17" x14ac:dyDescent="0.25">
      <c r="A277" s="53"/>
      <c r="B277" s="51" t="s">
        <v>39</v>
      </c>
      <c r="C277" s="51"/>
      <c r="D277" s="51" t="s">
        <v>40</v>
      </c>
      <c r="E277" s="51"/>
      <c r="F277" s="55"/>
      <c r="G277" s="115">
        <f>G278</f>
        <v>70000</v>
      </c>
      <c r="H277" s="115">
        <f>H278</f>
        <v>18908</v>
      </c>
      <c r="I277" s="115">
        <f>I278</f>
        <v>70000</v>
      </c>
    </row>
    <row r="278" spans="1:17" x14ac:dyDescent="0.25">
      <c r="A278" s="53"/>
      <c r="B278" s="55"/>
      <c r="C278" s="55" t="s">
        <v>41</v>
      </c>
      <c r="D278" s="55" t="s">
        <v>42</v>
      </c>
      <c r="E278" s="55"/>
      <c r="F278" s="55"/>
      <c r="G278" s="117">
        <v>70000</v>
      </c>
      <c r="H278" s="117">
        <v>18908</v>
      </c>
      <c r="I278" s="117">
        <v>70000</v>
      </c>
    </row>
    <row r="279" spans="1:17" x14ac:dyDescent="0.25">
      <c r="A279" s="64" t="s">
        <v>61</v>
      </c>
      <c r="B279" s="55"/>
      <c r="C279" s="361" t="s">
        <v>62</v>
      </c>
      <c r="D279" s="62"/>
      <c r="E279" s="62"/>
      <c r="F279" s="55"/>
      <c r="G279" s="115">
        <f>G280+G281</f>
        <v>0</v>
      </c>
      <c r="H279" s="115">
        <f t="shared" ref="H279:I279" si="20">H280+H281</f>
        <v>0</v>
      </c>
      <c r="I279" s="115">
        <f t="shared" si="20"/>
        <v>2000000</v>
      </c>
    </row>
    <row r="280" spans="1:17" x14ac:dyDescent="0.25">
      <c r="A280" s="64"/>
      <c r="B280" s="54"/>
      <c r="C280" s="99" t="s">
        <v>82</v>
      </c>
      <c r="D280" s="62" t="s">
        <v>436</v>
      </c>
      <c r="E280" s="62"/>
      <c r="F280" s="55"/>
      <c r="G280" s="117">
        <v>0</v>
      </c>
      <c r="H280" s="117">
        <v>0</v>
      </c>
      <c r="I280" s="117">
        <v>1200000</v>
      </c>
    </row>
    <row r="281" spans="1:17" x14ac:dyDescent="0.25">
      <c r="A281" s="64"/>
      <c r="B281" s="54"/>
      <c r="C281" s="99" t="s">
        <v>82</v>
      </c>
      <c r="D281" s="99" t="s">
        <v>417</v>
      </c>
      <c r="E281" s="62"/>
      <c r="F281" s="55"/>
      <c r="G281" s="117">
        <v>0</v>
      </c>
      <c r="H281" s="117">
        <v>0</v>
      </c>
      <c r="I281" s="117">
        <v>800000</v>
      </c>
    </row>
    <row r="282" spans="1:17" x14ac:dyDescent="0.25">
      <c r="A282" s="72" t="s">
        <v>105</v>
      </c>
      <c r="B282" s="85"/>
      <c r="C282" s="85"/>
      <c r="D282" s="85"/>
      <c r="E282" s="85"/>
      <c r="F282" s="94">
        <v>1</v>
      </c>
      <c r="G282" s="180">
        <f>G291+G283+G288</f>
        <v>29786569</v>
      </c>
      <c r="H282" s="180">
        <f>H291+H283+H288</f>
        <v>22683178</v>
      </c>
      <c r="I282" s="180">
        <f>I291+I283+I288</f>
        <v>21598749</v>
      </c>
    </row>
    <row r="283" spans="1:17" x14ac:dyDescent="0.25">
      <c r="A283" s="50" t="s">
        <v>5</v>
      </c>
      <c r="B283" s="51"/>
      <c r="C283" s="51" t="s">
        <v>6</v>
      </c>
      <c r="D283" s="51"/>
      <c r="E283" s="51"/>
      <c r="F283" s="68"/>
      <c r="G283" s="115">
        <f>G284</f>
        <v>2821300</v>
      </c>
      <c r="H283" s="115">
        <f>H284</f>
        <v>2505008</v>
      </c>
      <c r="I283" s="115">
        <f>I284</f>
        <v>2907300</v>
      </c>
    </row>
    <row r="284" spans="1:17" x14ac:dyDescent="0.25">
      <c r="A284" s="50"/>
      <c r="B284" s="51" t="s">
        <v>73</v>
      </c>
      <c r="C284" s="51"/>
      <c r="D284" s="51" t="s">
        <v>74</v>
      </c>
      <c r="E284" s="90"/>
      <c r="F284" s="62"/>
      <c r="G284" s="115">
        <f>G285+G286+G287</f>
        <v>2821300</v>
      </c>
      <c r="H284" s="115">
        <f>H285+H286+H287</f>
        <v>2505008</v>
      </c>
      <c r="I284" s="115">
        <f>I285+I286+I287</f>
        <v>2907300</v>
      </c>
    </row>
    <row r="285" spans="1:17" x14ac:dyDescent="0.25">
      <c r="A285" s="50"/>
      <c r="B285" s="51"/>
      <c r="C285" s="55" t="s">
        <v>75</v>
      </c>
      <c r="D285" s="55" t="s">
        <v>76</v>
      </c>
      <c r="E285" s="55"/>
      <c r="F285" s="62"/>
      <c r="G285" s="117">
        <v>2521200</v>
      </c>
      <c r="H285" s="117">
        <v>2226158</v>
      </c>
      <c r="I285" s="117">
        <v>2599200</v>
      </c>
    </row>
    <row r="286" spans="1:17" x14ac:dyDescent="0.25">
      <c r="A286" s="50"/>
      <c r="B286" s="51"/>
      <c r="C286" s="55" t="s">
        <v>77</v>
      </c>
      <c r="D286" s="55" t="s">
        <v>87</v>
      </c>
      <c r="E286" s="54"/>
      <c r="F286" s="62"/>
      <c r="G286" s="117">
        <v>210100</v>
      </c>
      <c r="H286" s="117">
        <v>200100</v>
      </c>
      <c r="I286" s="117">
        <v>218100</v>
      </c>
    </row>
    <row r="287" spans="1:17" x14ac:dyDescent="0.25">
      <c r="A287" s="50"/>
      <c r="B287" s="51"/>
      <c r="C287" s="55" t="s">
        <v>88</v>
      </c>
      <c r="D287" s="55" t="s">
        <v>89</v>
      </c>
      <c r="E287" s="55"/>
      <c r="F287" s="99"/>
      <c r="G287" s="117">
        <v>90000</v>
      </c>
      <c r="H287" s="117">
        <v>78750</v>
      </c>
      <c r="I287" s="117">
        <v>90000</v>
      </c>
    </row>
    <row r="288" spans="1:17" x14ac:dyDescent="0.25">
      <c r="A288" s="50" t="s">
        <v>11</v>
      </c>
      <c r="B288" s="51"/>
      <c r="C288" s="51" t="s">
        <v>12</v>
      </c>
      <c r="D288" s="56"/>
      <c r="E288" s="56"/>
      <c r="F288" s="83"/>
      <c r="G288" s="115">
        <f>G289+G290</f>
        <v>380269</v>
      </c>
      <c r="H288" s="115">
        <f>H289+H290</f>
        <v>337467</v>
      </c>
      <c r="I288" s="115">
        <f>I289+I290</f>
        <v>391449</v>
      </c>
    </row>
    <row r="289" spans="1:9" x14ac:dyDescent="0.25">
      <c r="A289" s="53"/>
      <c r="B289" s="55"/>
      <c r="C289" s="55"/>
      <c r="D289" s="55" t="s">
        <v>13</v>
      </c>
      <c r="E289" s="55"/>
      <c r="F289" s="55"/>
      <c r="G289" s="117">
        <v>366769</v>
      </c>
      <c r="H289" s="117">
        <v>325654</v>
      </c>
      <c r="I289" s="117">
        <v>377949</v>
      </c>
    </row>
    <row r="290" spans="1:9" x14ac:dyDescent="0.25">
      <c r="A290" s="53"/>
      <c r="B290" s="55"/>
      <c r="C290" s="55"/>
      <c r="D290" s="55" t="s">
        <v>90</v>
      </c>
      <c r="E290" s="55"/>
      <c r="F290" s="55"/>
      <c r="G290" s="117">
        <v>13500</v>
      </c>
      <c r="H290" s="117">
        <v>11813</v>
      </c>
      <c r="I290" s="117">
        <v>13500</v>
      </c>
    </row>
    <row r="291" spans="1:9" x14ac:dyDescent="0.25">
      <c r="A291" s="50" t="s">
        <v>14</v>
      </c>
      <c r="B291" s="51"/>
      <c r="C291" s="51" t="s">
        <v>15</v>
      </c>
      <c r="D291" s="51"/>
      <c r="E291" s="51"/>
      <c r="F291" s="55"/>
      <c r="G291" s="115">
        <f>G294+G303+G292</f>
        <v>26585000</v>
      </c>
      <c r="H291" s="115">
        <f>H294+H303+H292</f>
        <v>19840703</v>
      </c>
      <c r="I291" s="115">
        <f>I294+I303+I292</f>
        <v>18300000</v>
      </c>
    </row>
    <row r="292" spans="1:9" x14ac:dyDescent="0.25">
      <c r="A292" s="53"/>
      <c r="B292" s="51" t="s">
        <v>16</v>
      </c>
      <c r="C292" s="51"/>
      <c r="D292" s="51" t="s">
        <v>17</v>
      </c>
      <c r="E292" s="59"/>
      <c r="F292" s="55"/>
      <c r="G292" s="115">
        <f>G293</f>
        <v>150000</v>
      </c>
      <c r="H292" s="115">
        <f>H293</f>
        <v>234397</v>
      </c>
      <c r="I292" s="115">
        <f>I293</f>
        <v>250000</v>
      </c>
    </row>
    <row r="293" spans="1:9" x14ac:dyDescent="0.25">
      <c r="A293" s="53"/>
      <c r="B293" s="55"/>
      <c r="C293" s="55" t="s">
        <v>20</v>
      </c>
      <c r="D293" s="55" t="s">
        <v>21</v>
      </c>
      <c r="E293" s="55"/>
      <c r="F293" s="55"/>
      <c r="G293" s="117">
        <v>150000</v>
      </c>
      <c r="H293" s="117">
        <v>234397</v>
      </c>
      <c r="I293" s="117">
        <v>250000</v>
      </c>
    </row>
    <row r="294" spans="1:9" x14ac:dyDescent="0.25">
      <c r="A294" s="53"/>
      <c r="B294" s="51" t="s">
        <v>27</v>
      </c>
      <c r="C294" s="51"/>
      <c r="D294" s="51" t="s">
        <v>28</v>
      </c>
      <c r="E294" s="51"/>
      <c r="F294" s="55"/>
      <c r="G294" s="115">
        <f>G295+G299+G300+G301</f>
        <v>21015000</v>
      </c>
      <c r="H294" s="115">
        <f>H295+H299+H300+H301</f>
        <v>15396108</v>
      </c>
      <c r="I294" s="115">
        <f>I295+I299+I300+I301</f>
        <v>14050000</v>
      </c>
    </row>
    <row r="295" spans="1:9" x14ac:dyDescent="0.25">
      <c r="A295" s="53"/>
      <c r="B295" s="55"/>
      <c r="C295" s="55" t="s">
        <v>29</v>
      </c>
      <c r="D295" s="55" t="s">
        <v>30</v>
      </c>
      <c r="E295" s="55"/>
      <c r="F295" s="55"/>
      <c r="G295" s="117">
        <f>G296+G297+G298</f>
        <v>1415000</v>
      </c>
      <c r="H295" s="117">
        <f>H296+H297+H298</f>
        <v>918893</v>
      </c>
      <c r="I295" s="117">
        <f>I296+I297+I298</f>
        <v>950000</v>
      </c>
    </row>
    <row r="296" spans="1:9" x14ac:dyDescent="0.25">
      <c r="A296" s="53"/>
      <c r="B296" s="55"/>
      <c r="C296" s="55"/>
      <c r="D296" s="55"/>
      <c r="E296" s="55" t="s">
        <v>31</v>
      </c>
      <c r="F296" s="55"/>
      <c r="G296" s="117">
        <v>1000000</v>
      </c>
      <c r="H296" s="117">
        <v>341903</v>
      </c>
      <c r="I296" s="117">
        <v>350000</v>
      </c>
    </row>
    <row r="297" spans="1:9" x14ac:dyDescent="0.25">
      <c r="A297" s="53"/>
      <c r="B297" s="55"/>
      <c r="C297" s="55"/>
      <c r="D297" s="55"/>
      <c r="E297" s="55" t="s">
        <v>235</v>
      </c>
      <c r="F297" s="55"/>
      <c r="G297" s="120">
        <v>115000</v>
      </c>
      <c r="H297" s="120">
        <v>123243</v>
      </c>
      <c r="I297" s="120">
        <v>150000</v>
      </c>
    </row>
    <row r="298" spans="1:9" x14ac:dyDescent="0.25">
      <c r="A298" s="53"/>
      <c r="B298" s="55"/>
      <c r="C298" s="55"/>
      <c r="D298" s="55"/>
      <c r="E298" s="55" t="s">
        <v>32</v>
      </c>
      <c r="F298" s="55"/>
      <c r="G298" s="120">
        <v>300000</v>
      </c>
      <c r="H298" s="120">
        <v>453747</v>
      </c>
      <c r="I298" s="120">
        <v>450000</v>
      </c>
    </row>
    <row r="299" spans="1:9" x14ac:dyDescent="0.25">
      <c r="A299" s="53"/>
      <c r="B299" s="55"/>
      <c r="C299" s="55" t="s">
        <v>106</v>
      </c>
      <c r="D299" s="55" t="s">
        <v>107</v>
      </c>
      <c r="E299" s="55"/>
      <c r="F299" s="55"/>
      <c r="G299" s="120">
        <v>18300000</v>
      </c>
      <c r="H299" s="120">
        <v>13539335</v>
      </c>
      <c r="I299" s="120">
        <v>12000000</v>
      </c>
    </row>
    <row r="300" spans="1:9" x14ac:dyDescent="0.25">
      <c r="A300" s="53"/>
      <c r="B300" s="55"/>
      <c r="C300" s="55" t="s">
        <v>34</v>
      </c>
      <c r="D300" s="55" t="s">
        <v>35</v>
      </c>
      <c r="E300" s="55"/>
      <c r="F300" s="55"/>
      <c r="G300" s="117">
        <v>100000</v>
      </c>
      <c r="H300" s="117">
        <v>0</v>
      </c>
      <c r="I300" s="117">
        <v>100000</v>
      </c>
    </row>
    <row r="301" spans="1:9" x14ac:dyDescent="0.25">
      <c r="A301" s="103"/>
      <c r="B301" s="70"/>
      <c r="C301" s="66" t="s">
        <v>36</v>
      </c>
      <c r="D301" s="55" t="s">
        <v>37</v>
      </c>
      <c r="E301" s="55"/>
      <c r="F301" s="58"/>
      <c r="G301" s="117">
        <v>1200000</v>
      </c>
      <c r="H301" s="117">
        <f>H302</f>
        <v>937880</v>
      </c>
      <c r="I301" s="117">
        <f>I302</f>
        <v>1000000</v>
      </c>
    </row>
    <row r="302" spans="1:9" x14ac:dyDescent="0.25">
      <c r="A302" s="104"/>
      <c r="B302" s="83"/>
      <c r="C302" s="55"/>
      <c r="D302" s="181"/>
      <c r="E302" s="105" t="s">
        <v>38</v>
      </c>
      <c r="F302" s="58"/>
      <c r="G302" s="117">
        <v>1200000</v>
      </c>
      <c r="H302" s="117">
        <v>937880</v>
      </c>
      <c r="I302" s="117">
        <v>1000000</v>
      </c>
    </row>
    <row r="303" spans="1:9" x14ac:dyDescent="0.25">
      <c r="A303" s="53"/>
      <c r="B303" s="51" t="s">
        <v>39</v>
      </c>
      <c r="C303" s="51"/>
      <c r="D303" s="51" t="s">
        <v>40</v>
      </c>
      <c r="E303" s="51"/>
      <c r="F303" s="55"/>
      <c r="G303" s="115">
        <f>SUM(G304:G304)</f>
        <v>5420000</v>
      </c>
      <c r="H303" s="115">
        <f>SUM(H304:H304)</f>
        <v>4210198</v>
      </c>
      <c r="I303" s="115">
        <f>SUM(I304:I304)</f>
        <v>4000000</v>
      </c>
    </row>
    <row r="304" spans="1:9" x14ac:dyDescent="0.25">
      <c r="A304" s="53"/>
      <c r="B304" s="55"/>
      <c r="C304" s="55" t="s">
        <v>41</v>
      </c>
      <c r="D304" s="55" t="s">
        <v>42</v>
      </c>
      <c r="E304" s="55"/>
      <c r="F304" s="55"/>
      <c r="G304" s="117">
        <v>5420000</v>
      </c>
      <c r="H304" s="117">
        <v>4210198</v>
      </c>
      <c r="I304" s="117">
        <v>4000000</v>
      </c>
    </row>
    <row r="305" spans="1:9" x14ac:dyDescent="0.25">
      <c r="A305" s="515" t="s">
        <v>201</v>
      </c>
      <c r="B305" s="516"/>
      <c r="C305" s="516"/>
      <c r="D305" s="516"/>
      <c r="E305" s="517"/>
      <c r="F305" s="106">
        <v>1</v>
      </c>
      <c r="G305" s="173">
        <f>G306+G311+G314</f>
        <v>8257520</v>
      </c>
      <c r="H305" s="173">
        <f>H306+H311+H314</f>
        <v>8143204</v>
      </c>
      <c r="I305" s="173">
        <f>I306+I311+I314</f>
        <v>8695760</v>
      </c>
    </row>
    <row r="306" spans="1:9" x14ac:dyDescent="0.25">
      <c r="A306" s="107" t="s">
        <v>5</v>
      </c>
      <c r="B306" s="51"/>
      <c r="C306" s="51" t="s">
        <v>6</v>
      </c>
      <c r="D306" s="51"/>
      <c r="E306" s="55"/>
      <c r="F306" s="108"/>
      <c r="G306" s="115">
        <f>G307</f>
        <v>5313520</v>
      </c>
      <c r="H306" s="115">
        <f>H307</f>
        <v>5283520</v>
      </c>
      <c r="I306" s="115">
        <f>I307</f>
        <v>5552160</v>
      </c>
    </row>
    <row r="307" spans="1:9" x14ac:dyDescent="0.25">
      <c r="A307" s="107"/>
      <c r="B307" s="65" t="s">
        <v>73</v>
      </c>
      <c r="C307" s="51"/>
      <c r="D307" s="51" t="s">
        <v>74</v>
      </c>
      <c r="E307" s="55"/>
      <c r="F307" s="108"/>
      <c r="G307" s="115">
        <f>G308+G309+G310</f>
        <v>5313520</v>
      </c>
      <c r="H307" s="115">
        <f>H308+H309+H310</f>
        <v>5283520</v>
      </c>
      <c r="I307" s="115">
        <f>I308+I309+I310</f>
        <v>5552160</v>
      </c>
    </row>
    <row r="308" spans="1:9" x14ac:dyDescent="0.25">
      <c r="A308" s="109"/>
      <c r="B308" s="70"/>
      <c r="C308" s="66" t="s">
        <v>75</v>
      </c>
      <c r="D308" s="55" t="s">
        <v>76</v>
      </c>
      <c r="E308" s="55"/>
      <c r="F308" s="58"/>
      <c r="G308" s="117">
        <v>4790560</v>
      </c>
      <c r="H308" s="117">
        <v>4760560</v>
      </c>
      <c r="I308" s="117">
        <v>5013060</v>
      </c>
    </row>
    <row r="309" spans="1:9" x14ac:dyDescent="0.25">
      <c r="A309" s="109"/>
      <c r="B309" s="70"/>
      <c r="C309" s="66" t="s">
        <v>77</v>
      </c>
      <c r="D309" s="55" t="s">
        <v>126</v>
      </c>
      <c r="E309" s="55"/>
      <c r="F309" s="58"/>
      <c r="G309" s="117">
        <v>402960</v>
      </c>
      <c r="H309" s="117">
        <v>402960</v>
      </c>
      <c r="I309" s="117">
        <v>419100</v>
      </c>
    </row>
    <row r="310" spans="1:9" x14ac:dyDescent="0.25">
      <c r="A310" s="109"/>
      <c r="B310" s="70"/>
      <c r="C310" s="66" t="s">
        <v>127</v>
      </c>
      <c r="D310" s="55" t="s">
        <v>89</v>
      </c>
      <c r="E310" s="55"/>
      <c r="F310" s="58"/>
      <c r="G310" s="117">
        <v>120000</v>
      </c>
      <c r="H310" s="117">
        <v>120000</v>
      </c>
      <c r="I310" s="117">
        <v>120000</v>
      </c>
    </row>
    <row r="311" spans="1:9" x14ac:dyDescent="0.25">
      <c r="A311" s="110" t="s">
        <v>11</v>
      </c>
      <c r="B311" s="91"/>
      <c r="C311" s="111" t="s">
        <v>12</v>
      </c>
      <c r="D311" s="112"/>
      <c r="E311" s="113"/>
      <c r="F311" s="108"/>
      <c r="G311" s="115">
        <f>G312+G313</f>
        <v>34000</v>
      </c>
      <c r="H311" s="115">
        <f>H312+H313</f>
        <v>33600</v>
      </c>
      <c r="I311" s="115">
        <f>I312+I313</f>
        <v>33600</v>
      </c>
    </row>
    <row r="312" spans="1:9" x14ac:dyDescent="0.25">
      <c r="A312" s="114"/>
      <c r="B312" s="83"/>
      <c r="C312" s="105" t="s">
        <v>13</v>
      </c>
      <c r="D312" s="55"/>
      <c r="E312" s="55"/>
      <c r="F312" s="58"/>
      <c r="G312" s="166">
        <v>16000</v>
      </c>
      <c r="H312" s="166">
        <v>15600</v>
      </c>
      <c r="I312" s="166">
        <v>15600</v>
      </c>
    </row>
    <row r="313" spans="1:9" x14ac:dyDescent="0.25">
      <c r="A313" s="114"/>
      <c r="B313" s="55"/>
      <c r="C313" s="105" t="s">
        <v>90</v>
      </c>
      <c r="D313" s="55"/>
      <c r="E313" s="55"/>
      <c r="F313" s="58"/>
      <c r="G313" s="166">
        <v>18000</v>
      </c>
      <c r="H313" s="166">
        <v>18000</v>
      </c>
      <c r="I313" s="166">
        <v>18000</v>
      </c>
    </row>
    <row r="314" spans="1:9" x14ac:dyDescent="0.25">
      <c r="A314" s="107" t="s">
        <v>14</v>
      </c>
      <c r="B314" s="51"/>
      <c r="C314" s="51" t="s">
        <v>15</v>
      </c>
      <c r="D314" s="51"/>
      <c r="E314" s="55"/>
      <c r="F314" s="63"/>
      <c r="G314" s="165">
        <f>G315+G320+G323+G327</f>
        <v>2910000</v>
      </c>
      <c r="H314" s="165">
        <f>H315+H320+H323+H327</f>
        <v>2826084</v>
      </c>
      <c r="I314" s="165">
        <f>I315+I320+I323+I327</f>
        <v>3110000</v>
      </c>
    </row>
    <row r="315" spans="1:9" x14ac:dyDescent="0.25">
      <c r="A315" s="116"/>
      <c r="B315" s="51" t="s">
        <v>16</v>
      </c>
      <c r="C315" s="51"/>
      <c r="D315" s="59" t="s">
        <v>17</v>
      </c>
      <c r="E315" s="55"/>
      <c r="F315" s="63"/>
      <c r="G315" s="165">
        <f>G316</f>
        <v>1600000</v>
      </c>
      <c r="H315" s="165">
        <f>H316</f>
        <v>1315440</v>
      </c>
      <c r="I315" s="165">
        <f>I316</f>
        <v>1600000</v>
      </c>
    </row>
    <row r="316" spans="1:9" x14ac:dyDescent="0.25">
      <c r="A316" s="114"/>
      <c r="B316" s="181"/>
      <c r="C316" s="55" t="s">
        <v>20</v>
      </c>
      <c r="D316" s="68" t="s">
        <v>21</v>
      </c>
      <c r="E316" s="55"/>
      <c r="F316" s="58"/>
      <c r="G316" s="166">
        <f>G319+G318</f>
        <v>1600000</v>
      </c>
      <c r="H316" s="166">
        <f>H319+H318+H317</f>
        <v>1315440</v>
      </c>
      <c r="I316" s="166">
        <f>I319+I318+I317</f>
        <v>1600000</v>
      </c>
    </row>
    <row r="317" spans="1:9" x14ac:dyDescent="0.25">
      <c r="A317" s="114"/>
      <c r="B317" s="181"/>
      <c r="C317" s="54"/>
      <c r="D317" s="99"/>
      <c r="E317" s="118" t="s">
        <v>437</v>
      </c>
      <c r="F317" s="58"/>
      <c r="G317" s="166">
        <v>0</v>
      </c>
      <c r="H317" s="166">
        <v>1809</v>
      </c>
      <c r="I317" s="166"/>
    </row>
    <row r="318" spans="1:9" x14ac:dyDescent="0.25">
      <c r="A318" s="107"/>
      <c r="B318" s="51"/>
      <c r="C318" s="90"/>
      <c r="D318" s="70"/>
      <c r="E318" s="118" t="s">
        <v>128</v>
      </c>
      <c r="F318" s="58"/>
      <c r="G318" s="166">
        <v>100000</v>
      </c>
      <c r="H318" s="166">
        <v>100000</v>
      </c>
      <c r="I318" s="166">
        <v>100000</v>
      </c>
    </row>
    <row r="319" spans="1:9" x14ac:dyDescent="0.25">
      <c r="A319" s="107"/>
      <c r="B319" s="51"/>
      <c r="C319" s="90"/>
      <c r="D319" s="70"/>
      <c r="E319" s="118" t="s">
        <v>129</v>
      </c>
      <c r="F319" s="58"/>
      <c r="G319" s="166">
        <v>1500000</v>
      </c>
      <c r="H319" s="166">
        <v>1213631</v>
      </c>
      <c r="I319" s="166">
        <v>1500000</v>
      </c>
    </row>
    <row r="320" spans="1:9" x14ac:dyDescent="0.25">
      <c r="A320" s="116"/>
      <c r="B320" s="51" t="s">
        <v>22</v>
      </c>
      <c r="C320" s="51"/>
      <c r="D320" s="79" t="s">
        <v>23</v>
      </c>
      <c r="E320" s="55"/>
      <c r="F320" s="63"/>
      <c r="G320" s="165">
        <f>G321</f>
        <v>60000</v>
      </c>
      <c r="H320" s="165">
        <f>H321</f>
        <v>63474</v>
      </c>
      <c r="I320" s="165">
        <f>I321</f>
        <v>60000</v>
      </c>
    </row>
    <row r="321" spans="1:9" x14ac:dyDescent="0.25">
      <c r="A321" s="114"/>
      <c r="B321" s="181"/>
      <c r="C321" s="55" t="s">
        <v>24</v>
      </c>
      <c r="D321" s="55" t="s">
        <v>25</v>
      </c>
      <c r="E321" s="55"/>
      <c r="F321" s="58"/>
      <c r="G321" s="166">
        <f>SUM(G322)</f>
        <v>60000</v>
      </c>
      <c r="H321" s="166">
        <f>SUM(H322)</f>
        <v>63474</v>
      </c>
      <c r="I321" s="166">
        <f>SUM(I322)</f>
        <v>60000</v>
      </c>
    </row>
    <row r="322" spans="1:9" x14ac:dyDescent="0.25">
      <c r="A322" s="114"/>
      <c r="B322" s="55"/>
      <c r="C322" s="55"/>
      <c r="D322" s="181"/>
      <c r="E322" s="105" t="s">
        <v>26</v>
      </c>
      <c r="F322" s="58"/>
      <c r="G322" s="166">
        <v>60000</v>
      </c>
      <c r="H322" s="166">
        <v>63474</v>
      </c>
      <c r="I322" s="166">
        <v>60000</v>
      </c>
    </row>
    <row r="323" spans="1:9" x14ac:dyDescent="0.25">
      <c r="A323" s="116"/>
      <c r="B323" s="65" t="s">
        <v>27</v>
      </c>
      <c r="C323" s="181"/>
      <c r="D323" s="51" t="s">
        <v>28</v>
      </c>
      <c r="E323" s="55"/>
      <c r="F323" s="63"/>
      <c r="G323" s="165">
        <f>G324+G325</f>
        <v>750000</v>
      </c>
      <c r="H323" s="165">
        <f>H324+H325</f>
        <v>1089166</v>
      </c>
      <c r="I323" s="165">
        <f>I324+I325</f>
        <v>950000</v>
      </c>
    </row>
    <row r="324" spans="1:9" x14ac:dyDescent="0.25">
      <c r="A324" s="119"/>
      <c r="B324" s="70"/>
      <c r="C324" s="66" t="s">
        <v>34</v>
      </c>
      <c r="D324" s="55" t="s">
        <v>35</v>
      </c>
      <c r="E324" s="55"/>
      <c r="F324" s="58"/>
      <c r="G324" s="166">
        <v>300000</v>
      </c>
      <c r="H324" s="166">
        <v>80372</v>
      </c>
      <c r="I324" s="166">
        <v>500000</v>
      </c>
    </row>
    <row r="325" spans="1:9" x14ac:dyDescent="0.25">
      <c r="A325" s="103"/>
      <c r="B325" s="70"/>
      <c r="C325" s="66" t="s">
        <v>36</v>
      </c>
      <c r="D325" s="55" t="s">
        <v>37</v>
      </c>
      <c r="E325" s="55"/>
      <c r="F325" s="58"/>
      <c r="G325" s="166">
        <f>SUM(G326)</f>
        <v>450000</v>
      </c>
      <c r="H325" s="166">
        <f>SUM(H326)</f>
        <v>1008794</v>
      </c>
      <c r="I325" s="166">
        <f>SUM(I326)</f>
        <v>450000</v>
      </c>
    </row>
    <row r="326" spans="1:9" x14ac:dyDescent="0.25">
      <c r="A326" s="104"/>
      <c r="B326" s="83"/>
      <c r="C326" s="55"/>
      <c r="D326" s="181"/>
      <c r="E326" s="105" t="s">
        <v>38</v>
      </c>
      <c r="F326" s="58"/>
      <c r="G326" s="166">
        <v>450000</v>
      </c>
      <c r="H326" s="166">
        <v>1008794</v>
      </c>
      <c r="I326" s="166">
        <v>450000</v>
      </c>
    </row>
    <row r="327" spans="1:9" x14ac:dyDescent="0.25">
      <c r="A327" s="116"/>
      <c r="B327" s="51" t="s">
        <v>39</v>
      </c>
      <c r="C327" s="181"/>
      <c r="D327" s="51" t="s">
        <v>40</v>
      </c>
      <c r="E327" s="55"/>
      <c r="F327" s="63"/>
      <c r="G327" s="165">
        <f>SUM(G328:G329)</f>
        <v>500000</v>
      </c>
      <c r="H327" s="165">
        <f>SUM(H328:H329)</f>
        <v>358004</v>
      </c>
      <c r="I327" s="165">
        <f>SUM(I328:I329)</f>
        <v>500000</v>
      </c>
    </row>
    <row r="328" spans="1:9" x14ac:dyDescent="0.25">
      <c r="A328" s="114"/>
      <c r="B328" s="181"/>
      <c r="C328" s="55" t="s">
        <v>41</v>
      </c>
      <c r="D328" s="55" t="s">
        <v>42</v>
      </c>
      <c r="E328" s="55"/>
      <c r="F328" s="58"/>
      <c r="G328" s="166">
        <v>500000</v>
      </c>
      <c r="H328" s="166">
        <v>358004</v>
      </c>
      <c r="I328" s="166">
        <v>500000</v>
      </c>
    </row>
    <row r="329" spans="1:9" x14ac:dyDescent="0.25">
      <c r="A329" s="114"/>
      <c r="B329" s="181"/>
      <c r="C329" s="68" t="s">
        <v>43</v>
      </c>
      <c r="D329" s="68" t="s">
        <v>130</v>
      </c>
      <c r="E329" s="68"/>
      <c r="F329" s="102"/>
      <c r="G329" s="167">
        <v>0</v>
      </c>
      <c r="H329" s="167">
        <v>0</v>
      </c>
      <c r="I329" s="167">
        <v>0</v>
      </c>
    </row>
    <row r="330" spans="1:9" x14ac:dyDescent="0.25">
      <c r="A330" s="72" t="s">
        <v>110</v>
      </c>
      <c r="B330" s="85"/>
      <c r="C330" s="85"/>
      <c r="D330" s="85"/>
      <c r="E330" s="85"/>
      <c r="F330" s="121"/>
      <c r="G330" s="182">
        <f t="shared" ref="G330:I331" si="21">G331</f>
        <v>2300000</v>
      </c>
      <c r="H330" s="182">
        <f t="shared" si="21"/>
        <v>2434900</v>
      </c>
      <c r="I330" s="182">
        <f t="shared" si="21"/>
        <v>3100000</v>
      </c>
    </row>
    <row r="331" spans="1:9" x14ac:dyDescent="0.25">
      <c r="A331" s="50" t="s">
        <v>108</v>
      </c>
      <c r="B331" s="55"/>
      <c r="C331" s="51" t="s">
        <v>109</v>
      </c>
      <c r="D331" s="51"/>
      <c r="E331" s="51"/>
      <c r="F331" s="54"/>
      <c r="G331" s="165">
        <f t="shared" si="21"/>
        <v>2300000</v>
      </c>
      <c r="H331" s="165">
        <f t="shared" si="21"/>
        <v>2434900</v>
      </c>
      <c r="I331" s="165">
        <f t="shared" si="21"/>
        <v>3100000</v>
      </c>
    </row>
    <row r="332" spans="1:9" x14ac:dyDescent="0.25">
      <c r="A332" s="53"/>
      <c r="B332" s="51" t="s">
        <v>111</v>
      </c>
      <c r="C332" s="51"/>
      <c r="D332" s="51" t="s">
        <v>112</v>
      </c>
      <c r="E332" s="51"/>
      <c r="F332" s="54"/>
      <c r="G332" s="165">
        <f>G333</f>
        <v>2300000</v>
      </c>
      <c r="H332" s="165">
        <f>H333</f>
        <v>2434900</v>
      </c>
      <c r="I332" s="165">
        <f>I333</f>
        <v>3100000</v>
      </c>
    </row>
    <row r="333" spans="1:9" x14ac:dyDescent="0.25">
      <c r="A333" s="53"/>
      <c r="B333" s="51"/>
      <c r="C333" s="51"/>
      <c r="D333" s="51"/>
      <c r="E333" s="51" t="s">
        <v>113</v>
      </c>
      <c r="F333" s="54"/>
      <c r="G333" s="115">
        <f>SUM(G334:G339)</f>
        <v>2300000</v>
      </c>
      <c r="H333" s="115">
        <f t="shared" ref="H333:I333" si="22">SUM(H334:H339)</f>
        <v>2434900</v>
      </c>
      <c r="I333" s="115">
        <f t="shared" si="22"/>
        <v>3100000</v>
      </c>
    </row>
    <row r="334" spans="1:9" x14ac:dyDescent="0.25">
      <c r="A334" s="53"/>
      <c r="B334" s="55"/>
      <c r="C334" s="55"/>
      <c r="D334" s="55"/>
      <c r="E334" s="55" t="s">
        <v>114</v>
      </c>
      <c r="F334" s="54"/>
      <c r="G334" s="117">
        <v>500000</v>
      </c>
      <c r="H334" s="117">
        <v>400000</v>
      </c>
      <c r="I334" s="117">
        <v>500000</v>
      </c>
    </row>
    <row r="335" spans="1:9" x14ac:dyDescent="0.25">
      <c r="A335" s="53"/>
      <c r="B335" s="55"/>
      <c r="C335" s="55"/>
      <c r="D335" s="55"/>
      <c r="E335" s="55" t="s">
        <v>245</v>
      </c>
      <c r="F335" s="55"/>
      <c r="G335" s="117">
        <v>300000</v>
      </c>
      <c r="H335" s="117">
        <v>60000</v>
      </c>
      <c r="I335" s="117">
        <v>300000</v>
      </c>
    </row>
    <row r="336" spans="1:9" x14ac:dyDescent="0.25">
      <c r="A336" s="53"/>
      <c r="B336" s="55"/>
      <c r="C336" s="55"/>
      <c r="D336" s="55"/>
      <c r="E336" s="55" t="s">
        <v>115</v>
      </c>
      <c r="F336" s="55"/>
      <c r="G336" s="117">
        <v>900000</v>
      </c>
      <c r="H336" s="117">
        <v>1180000</v>
      </c>
      <c r="I336" s="117">
        <v>1300000</v>
      </c>
    </row>
    <row r="337" spans="1:9" x14ac:dyDescent="0.25">
      <c r="A337" s="53"/>
      <c r="B337" s="55"/>
      <c r="C337" s="55"/>
      <c r="D337" s="55"/>
      <c r="E337" s="55" t="s">
        <v>246</v>
      </c>
      <c r="F337" s="55"/>
      <c r="G337" s="117">
        <v>500000</v>
      </c>
      <c r="H337" s="117">
        <v>740000</v>
      </c>
      <c r="I337" s="117">
        <v>800000</v>
      </c>
    </row>
    <row r="338" spans="1:9" x14ac:dyDescent="0.25">
      <c r="A338" s="53"/>
      <c r="B338" s="55"/>
      <c r="C338" s="55"/>
      <c r="D338" s="55"/>
      <c r="E338" s="55" t="s">
        <v>116</v>
      </c>
      <c r="F338" s="55"/>
      <c r="G338" s="117">
        <v>100000</v>
      </c>
      <c r="H338" s="117">
        <v>0</v>
      </c>
      <c r="I338" s="117">
        <v>100000</v>
      </c>
    </row>
    <row r="339" spans="1:9" x14ac:dyDescent="0.25">
      <c r="A339" s="394"/>
      <c r="B339" s="68"/>
      <c r="C339" s="68"/>
      <c r="D339" s="68"/>
      <c r="E339" s="68" t="s">
        <v>438</v>
      </c>
      <c r="F339" s="68"/>
      <c r="G339" s="395">
        <v>0</v>
      </c>
      <c r="H339" s="395">
        <v>54900</v>
      </c>
      <c r="I339" s="395">
        <v>100000</v>
      </c>
    </row>
    <row r="340" spans="1:9" x14ac:dyDescent="0.25">
      <c r="A340" s="145" t="s">
        <v>117</v>
      </c>
      <c r="B340" s="146"/>
      <c r="C340" s="146"/>
      <c r="D340" s="146"/>
      <c r="E340" s="146"/>
      <c r="F340" s="147"/>
      <c r="G340" s="183">
        <f>+G348+G341</f>
        <v>2869100</v>
      </c>
      <c r="H340" s="183">
        <v>0</v>
      </c>
      <c r="I340" s="183">
        <f>+I348+I341</f>
        <v>1500000</v>
      </c>
    </row>
    <row r="341" spans="1:9" x14ac:dyDescent="0.25">
      <c r="A341" s="107" t="s">
        <v>14</v>
      </c>
      <c r="B341" s="51"/>
      <c r="C341" s="51" t="s">
        <v>15</v>
      </c>
      <c r="D341" s="51"/>
      <c r="E341" s="55"/>
      <c r="F341" s="123"/>
      <c r="G341" s="184">
        <f t="shared" ref="G341:I341" si="23">G342+G344+G346</f>
        <v>419100</v>
      </c>
      <c r="H341" s="184">
        <f t="shared" si="23"/>
        <v>403370</v>
      </c>
      <c r="I341" s="184">
        <f t="shared" si="23"/>
        <v>0</v>
      </c>
    </row>
    <row r="342" spans="1:9" x14ac:dyDescent="0.25">
      <c r="A342" s="80"/>
      <c r="B342" s="151" t="s">
        <v>16</v>
      </c>
      <c r="C342" s="65"/>
      <c r="D342" s="65" t="s">
        <v>17</v>
      </c>
      <c r="E342" s="149"/>
      <c r="F342" s="123"/>
      <c r="G342" s="184">
        <f>G343</f>
        <v>230000</v>
      </c>
      <c r="H342" s="184">
        <f>H343</f>
        <v>230000</v>
      </c>
      <c r="I342" s="184">
        <f>I343</f>
        <v>0</v>
      </c>
    </row>
    <row r="343" spans="1:9" x14ac:dyDescent="0.25">
      <c r="A343" s="150"/>
      <c r="B343" s="152"/>
      <c r="C343" s="70" t="s">
        <v>20</v>
      </c>
      <c r="D343" s="62" t="s">
        <v>21</v>
      </c>
      <c r="E343" s="153"/>
      <c r="F343" s="123"/>
      <c r="G343" s="185">
        <v>230000</v>
      </c>
      <c r="H343" s="185">
        <v>230000</v>
      </c>
      <c r="I343" s="185">
        <v>0</v>
      </c>
    </row>
    <row r="344" spans="1:9" x14ac:dyDescent="0.25">
      <c r="A344" s="116"/>
      <c r="B344" s="65" t="s">
        <v>27</v>
      </c>
      <c r="C344" s="181"/>
      <c r="D344" s="51" t="s">
        <v>28</v>
      </c>
      <c r="E344" s="55"/>
      <c r="F344" s="123"/>
      <c r="G344" s="186">
        <f t="shared" ref="G344:I344" si="24">G345</f>
        <v>100000</v>
      </c>
      <c r="H344" s="186">
        <f t="shared" si="24"/>
        <v>60000</v>
      </c>
      <c r="I344" s="186">
        <f t="shared" si="24"/>
        <v>0</v>
      </c>
    </row>
    <row r="345" spans="1:9" x14ac:dyDescent="0.25">
      <c r="A345" s="103"/>
      <c r="B345" s="70"/>
      <c r="C345" s="66" t="s">
        <v>36</v>
      </c>
      <c r="D345" s="55" t="s">
        <v>37</v>
      </c>
      <c r="E345" s="55"/>
      <c r="F345" s="58"/>
      <c r="G345" s="187">
        <v>100000</v>
      </c>
      <c r="H345" s="187">
        <v>60000</v>
      </c>
      <c r="I345" s="187">
        <v>0</v>
      </c>
    </row>
    <row r="346" spans="1:9" x14ac:dyDescent="0.25">
      <c r="A346" s="116"/>
      <c r="B346" s="51" t="s">
        <v>39</v>
      </c>
      <c r="C346" s="181"/>
      <c r="D346" s="51" t="s">
        <v>40</v>
      </c>
      <c r="E346" s="55"/>
      <c r="F346" s="63"/>
      <c r="G346" s="186">
        <f>G347</f>
        <v>89100</v>
      </c>
      <c r="H346" s="186">
        <f>H347</f>
        <v>113370</v>
      </c>
      <c r="I346" s="186">
        <f>I347</f>
        <v>0</v>
      </c>
    </row>
    <row r="347" spans="1:9" x14ac:dyDescent="0.25">
      <c r="A347" s="114"/>
      <c r="B347" s="181"/>
      <c r="C347" s="55" t="s">
        <v>41</v>
      </c>
      <c r="D347" s="55" t="s">
        <v>42</v>
      </c>
      <c r="E347" s="55"/>
      <c r="F347" s="58"/>
      <c r="G347" s="187">
        <v>89100</v>
      </c>
      <c r="H347" s="187">
        <v>113370</v>
      </c>
      <c r="I347" s="187">
        <v>0</v>
      </c>
    </row>
    <row r="348" spans="1:9" x14ac:dyDescent="0.25">
      <c r="A348" s="144" t="s">
        <v>108</v>
      </c>
      <c r="B348" s="83"/>
      <c r="C348" s="79" t="s">
        <v>109</v>
      </c>
      <c r="D348" s="148"/>
      <c r="E348" s="154"/>
      <c r="F348" s="62"/>
      <c r="G348" s="188">
        <f t="shared" ref="G348:I349" si="25">G349</f>
        <v>2450000</v>
      </c>
      <c r="H348" s="188">
        <f t="shared" si="25"/>
        <v>1453736</v>
      </c>
      <c r="I348" s="188">
        <f t="shared" si="25"/>
        <v>1500000</v>
      </c>
    </row>
    <row r="349" spans="1:9" x14ac:dyDescent="0.25">
      <c r="A349" s="122"/>
      <c r="B349" s="51" t="s">
        <v>111</v>
      </c>
      <c r="C349" s="51"/>
      <c r="D349" s="51" t="s">
        <v>398</v>
      </c>
      <c r="E349" s="148"/>
      <c r="F349" s="62"/>
      <c r="G349" s="189">
        <f t="shared" si="25"/>
        <v>2450000</v>
      </c>
      <c r="H349" s="189">
        <f t="shared" si="25"/>
        <v>1453736</v>
      </c>
      <c r="I349" s="189">
        <f t="shared" si="25"/>
        <v>1500000</v>
      </c>
    </row>
    <row r="350" spans="1:9" x14ac:dyDescent="0.25">
      <c r="A350" s="122"/>
      <c r="B350" s="123"/>
      <c r="C350" s="123"/>
      <c r="D350" s="51" t="s">
        <v>113</v>
      </c>
      <c r="E350" s="155"/>
      <c r="F350" s="124"/>
      <c r="G350" s="189">
        <f>G352+G351</f>
        <v>2450000</v>
      </c>
      <c r="H350" s="189">
        <f>H352+H351</f>
        <v>1453736</v>
      </c>
      <c r="I350" s="189">
        <f>I352+I351</f>
        <v>1500000</v>
      </c>
    </row>
    <row r="351" spans="1:9" x14ac:dyDescent="0.25">
      <c r="A351" s="122"/>
      <c r="B351" s="123"/>
      <c r="C351" s="123"/>
      <c r="D351" s="210"/>
      <c r="E351" s="379" t="s">
        <v>399</v>
      </c>
      <c r="F351" s="124"/>
      <c r="G351" s="190">
        <v>200000</v>
      </c>
      <c r="H351" s="190">
        <v>204036</v>
      </c>
      <c r="I351" s="190">
        <v>0</v>
      </c>
    </row>
    <row r="352" spans="1:9" x14ac:dyDescent="0.25">
      <c r="A352" s="122"/>
      <c r="B352" s="123"/>
      <c r="C352" s="123"/>
      <c r="D352" s="123"/>
      <c r="E352" s="54" t="s">
        <v>439</v>
      </c>
      <c r="F352" s="62"/>
      <c r="G352" s="190">
        <v>2250000</v>
      </c>
      <c r="H352" s="190">
        <v>1249700</v>
      </c>
      <c r="I352" s="190">
        <v>1500000</v>
      </c>
    </row>
    <row r="353" spans="1:9" x14ac:dyDescent="0.25">
      <c r="A353" s="125"/>
      <c r="B353" s="126"/>
      <c r="C353" s="127" t="s">
        <v>118</v>
      </c>
      <c r="D353" s="127"/>
      <c r="E353" s="156"/>
      <c r="F353" s="371">
        <f>F305+F282+F220+F176+F134+F87+F9</f>
        <v>10</v>
      </c>
      <c r="G353" s="191">
        <f>G9+G57+G87+G99+G126+G134+G176+G199+G212+G220+G282+G330+G114+G340+G78+G305+G253+G269+G72+G173+G120</f>
        <v>298988167</v>
      </c>
      <c r="H353" s="191">
        <f>H9+H57+H87+H99+H126+H134+H176+H199+H212+H220+H282+H330+H114+H340+H78+H305+H253+H269+H72+H173+H120</f>
        <v>252456985</v>
      </c>
      <c r="I353" s="191">
        <f>I9+I57+I87+I99+I126+I134+I176+I199+I212+I220+I282+I330+I114+I340+I78+I305+I253+I269+I72+I173+I120</f>
        <v>257037469</v>
      </c>
    </row>
    <row r="354" spans="1:9" x14ac:dyDescent="0.25">
      <c r="A354" s="128"/>
      <c r="B354" s="129"/>
      <c r="C354" s="129"/>
      <c r="D354" s="129"/>
      <c r="E354" s="367"/>
      <c r="F354" s="129"/>
      <c r="G354" s="192"/>
      <c r="H354" s="192"/>
      <c r="I354" s="192"/>
    </row>
    <row r="355" spans="1:9" x14ac:dyDescent="0.25">
      <c r="A355" s="130" t="s">
        <v>5</v>
      </c>
      <c r="B355" s="131"/>
      <c r="C355" s="131" t="s">
        <v>6</v>
      </c>
      <c r="D355" s="131"/>
      <c r="E355" s="132"/>
      <c r="F355" s="139"/>
      <c r="G355" s="193">
        <f>G10+G88+G135+G221+G306+G283</f>
        <v>45169767</v>
      </c>
      <c r="H355" s="193">
        <f>H10+H88+H135+H221+H306+H283</f>
        <v>44819209</v>
      </c>
      <c r="I355" s="193">
        <f>I10+I88+I135+I221+I306+I283</f>
        <v>53703175</v>
      </c>
    </row>
    <row r="356" spans="1:9" x14ac:dyDescent="0.25">
      <c r="A356" s="133" t="s">
        <v>11</v>
      </c>
      <c r="B356" s="161"/>
      <c r="C356" s="161" t="s">
        <v>12</v>
      </c>
      <c r="D356" s="134"/>
      <c r="E356" s="368"/>
      <c r="F356" s="139"/>
      <c r="G356" s="194">
        <f>G14+G92+G142+G228+G311+G288</f>
        <v>4349087</v>
      </c>
      <c r="H356" s="194">
        <f>H14+H92+H142+H228+H311+H288</f>
        <v>3967830</v>
      </c>
      <c r="I356" s="194">
        <f>I14+I92+I142+I228+I311+I288</f>
        <v>4140343</v>
      </c>
    </row>
    <row r="357" spans="1:9" x14ac:dyDescent="0.25">
      <c r="A357" s="133" t="s">
        <v>14</v>
      </c>
      <c r="B357" s="161"/>
      <c r="C357" s="161" t="s">
        <v>15</v>
      </c>
      <c r="D357" s="161"/>
      <c r="E357" s="135"/>
      <c r="F357" s="139"/>
      <c r="G357" s="194">
        <f>G17+G58+G100+G127+G146+G177+G200+G231+G291+G213+G115+G314+G254+G270+G341+G94+G121</f>
        <v>81723491</v>
      </c>
      <c r="H357" s="194">
        <f>H17+H58+H100+H127+H146+H177+H200+H231+H291+H213+H115+H314+H254+H270+H341+H94+H121</f>
        <v>62222840</v>
      </c>
      <c r="I357" s="194">
        <f>I17+I58+I100+I127+I146+I177+I200+I231+I291+I213+I115+I314+I254+I270+I341+I94+I121</f>
        <v>63964000</v>
      </c>
    </row>
    <row r="358" spans="1:9" x14ac:dyDescent="0.25">
      <c r="A358" s="133" t="s">
        <v>108</v>
      </c>
      <c r="B358" s="161"/>
      <c r="C358" s="161" t="s">
        <v>109</v>
      </c>
      <c r="D358" s="161"/>
      <c r="E358" s="135"/>
      <c r="F358" s="139"/>
      <c r="G358" s="194">
        <f>G331+G348</f>
        <v>4750000</v>
      </c>
      <c r="H358" s="194">
        <f>H331+H348</f>
        <v>3888636</v>
      </c>
      <c r="I358" s="194">
        <f>I331+I348</f>
        <v>4600000</v>
      </c>
    </row>
    <row r="359" spans="1:9" x14ac:dyDescent="0.25">
      <c r="A359" s="133" t="s">
        <v>46</v>
      </c>
      <c r="B359" s="161"/>
      <c r="C359" s="161" t="s">
        <v>47</v>
      </c>
      <c r="D359" s="161"/>
      <c r="E359" s="135"/>
      <c r="F359" s="370"/>
      <c r="G359" s="194">
        <f>G35+G78+G73</f>
        <v>122413039</v>
      </c>
      <c r="H359" s="194">
        <f>H35+H78+H73</f>
        <v>113742531</v>
      </c>
      <c r="I359" s="194">
        <f>I35+I78+I73</f>
        <v>115842956</v>
      </c>
    </row>
    <row r="360" spans="1:9" x14ac:dyDescent="0.25">
      <c r="A360" s="133" t="s">
        <v>61</v>
      </c>
      <c r="B360" s="161"/>
      <c r="C360" s="490" t="s">
        <v>62</v>
      </c>
      <c r="D360" s="490"/>
      <c r="E360" s="491"/>
      <c r="F360" s="139"/>
      <c r="G360" s="194">
        <f>G54+G163+G263+G196</f>
        <v>11839675</v>
      </c>
      <c r="H360" s="194">
        <f>H54+H163+H263+H196</f>
        <v>9691565</v>
      </c>
      <c r="I360" s="194">
        <f>I54+I163+I263+I196+I279</f>
        <v>2000000</v>
      </c>
    </row>
    <row r="361" spans="1:9" x14ac:dyDescent="0.25">
      <c r="A361" s="133" t="s">
        <v>103</v>
      </c>
      <c r="B361" s="161"/>
      <c r="C361" s="490" t="s">
        <v>119</v>
      </c>
      <c r="D361" s="490"/>
      <c r="E361" s="491"/>
      <c r="F361" s="139"/>
      <c r="G361" s="194">
        <f>G108+G174+G170+G266</f>
        <v>22055666</v>
      </c>
      <c r="H361" s="194">
        <f>H108+H174+H170+H266</f>
        <v>9294038</v>
      </c>
      <c r="I361" s="194">
        <f>I108+I174+I170+I266</f>
        <v>9703966</v>
      </c>
    </row>
    <row r="362" spans="1:9" x14ac:dyDescent="0.25">
      <c r="A362" s="136" t="s">
        <v>120</v>
      </c>
      <c r="B362" s="137"/>
      <c r="C362" s="137" t="s">
        <v>121</v>
      </c>
      <c r="D362" s="137"/>
      <c r="E362" s="369"/>
      <c r="F362" s="370"/>
      <c r="G362" s="194">
        <v>0</v>
      </c>
      <c r="H362" s="194">
        <v>0</v>
      </c>
      <c r="I362" s="194">
        <v>0</v>
      </c>
    </row>
    <row r="363" spans="1:9" x14ac:dyDescent="0.25">
      <c r="A363" s="138" t="s">
        <v>65</v>
      </c>
      <c r="B363" s="139"/>
      <c r="C363" s="139" t="s">
        <v>66</v>
      </c>
      <c r="D363" s="139"/>
      <c r="E363" s="140"/>
      <c r="F363" s="139"/>
      <c r="G363" s="194">
        <f>G75</f>
        <v>6687442</v>
      </c>
      <c r="H363" s="194">
        <f>H75</f>
        <v>6687442</v>
      </c>
      <c r="I363" s="194">
        <f>I75</f>
        <v>3083029</v>
      </c>
    </row>
    <row r="364" spans="1:9" ht="15.75" thickBot="1" x14ac:dyDescent="0.3">
      <c r="A364" s="141"/>
      <c r="B364" s="142"/>
      <c r="C364" s="142" t="s">
        <v>118</v>
      </c>
      <c r="D364" s="142"/>
      <c r="E364" s="143"/>
      <c r="F364" s="139"/>
      <c r="G364" s="195">
        <f>G355+G356+G357+G358+G359+G360+G361+G362+G363</f>
        <v>298988167</v>
      </c>
      <c r="H364" s="195">
        <f>H355+H356+H357+H358+H359+H360+H361+H362+H363</f>
        <v>254314091</v>
      </c>
      <c r="I364" s="195">
        <f>I355+I356+I357+I358+I359+I360+I361+I362+I363</f>
        <v>257037469</v>
      </c>
    </row>
  </sheetData>
  <mergeCells count="23">
    <mergeCell ref="A1:F1"/>
    <mergeCell ref="A2:F2"/>
    <mergeCell ref="G7:G8"/>
    <mergeCell ref="A3:F3"/>
    <mergeCell ref="A4:F4"/>
    <mergeCell ref="A5:F5"/>
    <mergeCell ref="D80:E80"/>
    <mergeCell ref="A78:F78"/>
    <mergeCell ref="A7:E8"/>
    <mergeCell ref="F7:F8"/>
    <mergeCell ref="D13:E13"/>
    <mergeCell ref="D12:E12"/>
    <mergeCell ref="D11:E11"/>
    <mergeCell ref="C360:E360"/>
    <mergeCell ref="C361:E361"/>
    <mergeCell ref="I7:I8"/>
    <mergeCell ref="D15:E15"/>
    <mergeCell ref="D16:E16"/>
    <mergeCell ref="E245:F245"/>
    <mergeCell ref="H245:H247"/>
    <mergeCell ref="A269:E269"/>
    <mergeCell ref="A305:E305"/>
    <mergeCell ref="H7:H8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57" max="8" man="1"/>
    <brk id="124" max="8" man="1"/>
    <brk id="186" max="8" man="1"/>
    <brk id="249" max="8" man="1"/>
    <brk id="322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view="pageBreakPreview" zoomScaleNormal="100" zoomScaleSheetLayoutView="100" workbookViewId="0">
      <selection activeCell="A5" sqref="A5:F5"/>
    </sheetView>
  </sheetViews>
  <sheetFormatPr defaultRowHeight="15" x14ac:dyDescent="0.25"/>
  <cols>
    <col min="2" max="2" width="48.42578125" customWidth="1"/>
    <col min="3" max="3" width="12.28515625" customWidth="1"/>
    <col min="4" max="4" width="10.140625" customWidth="1"/>
    <col min="6" max="6" width="13" customWidth="1"/>
  </cols>
  <sheetData>
    <row r="1" spans="1:7" x14ac:dyDescent="0.25">
      <c r="A1" s="220"/>
      <c r="B1" s="520" t="s">
        <v>447</v>
      </c>
      <c r="C1" s="521"/>
      <c r="D1" s="521"/>
      <c r="E1" s="521"/>
      <c r="F1" s="521"/>
      <c r="G1" s="521"/>
    </row>
    <row r="2" spans="1:7" x14ac:dyDescent="0.25">
      <c r="A2" s="220"/>
      <c r="B2" s="527"/>
      <c r="C2" s="523"/>
      <c r="D2" s="523"/>
      <c r="E2" s="523"/>
      <c r="F2" s="523"/>
    </row>
    <row r="3" spans="1:7" x14ac:dyDescent="0.25">
      <c r="A3" s="501" t="s">
        <v>0</v>
      </c>
      <c r="B3" s="501"/>
      <c r="C3" s="501"/>
      <c r="D3" s="501"/>
      <c r="E3" s="501"/>
      <c r="F3" s="501"/>
    </row>
    <row r="4" spans="1:7" x14ac:dyDescent="0.25">
      <c r="A4" s="501" t="s">
        <v>456</v>
      </c>
      <c r="B4" s="501"/>
      <c r="C4" s="501"/>
      <c r="D4" s="501"/>
      <c r="E4" s="501"/>
      <c r="F4" s="501"/>
    </row>
    <row r="5" spans="1:7" x14ac:dyDescent="0.25">
      <c r="A5" s="501" t="s">
        <v>307</v>
      </c>
      <c r="B5" s="501"/>
      <c r="C5" s="501"/>
      <c r="D5" s="501"/>
      <c r="E5" s="501"/>
      <c r="F5" s="501"/>
    </row>
    <row r="6" spans="1:7" x14ac:dyDescent="0.25">
      <c r="A6" s="220"/>
      <c r="B6" s="41"/>
      <c r="C6" s="528" t="s">
        <v>1</v>
      </c>
      <c r="D6" s="528"/>
      <c r="E6" s="528"/>
      <c r="F6" s="528"/>
    </row>
    <row r="7" spans="1:7" x14ac:dyDescent="0.25">
      <c r="A7" s="529" t="s">
        <v>282</v>
      </c>
      <c r="B7" s="532" t="s">
        <v>203</v>
      </c>
      <c r="C7" s="535" t="s">
        <v>283</v>
      </c>
      <c r="D7" s="535" t="s">
        <v>284</v>
      </c>
      <c r="E7" s="535" t="s">
        <v>308</v>
      </c>
      <c r="F7" s="524" t="s">
        <v>286</v>
      </c>
    </row>
    <row r="8" spans="1:7" x14ac:dyDescent="0.25">
      <c r="A8" s="530"/>
      <c r="B8" s="533"/>
      <c r="C8" s="536"/>
      <c r="D8" s="538"/>
      <c r="E8" s="536"/>
      <c r="F8" s="525"/>
    </row>
    <row r="9" spans="1:7" x14ac:dyDescent="0.25">
      <c r="A9" s="530"/>
      <c r="B9" s="533"/>
      <c r="C9" s="536"/>
      <c r="D9" s="538"/>
      <c r="E9" s="536"/>
      <c r="F9" s="525"/>
    </row>
    <row r="10" spans="1:7" x14ac:dyDescent="0.25">
      <c r="A10" s="531"/>
      <c r="B10" s="534"/>
      <c r="C10" s="537"/>
      <c r="D10" s="539"/>
      <c r="E10" s="537"/>
      <c r="F10" s="526"/>
    </row>
    <row r="11" spans="1:7" x14ac:dyDescent="0.25">
      <c r="A11" s="274">
        <v>1</v>
      </c>
      <c r="B11" s="8">
        <v>2</v>
      </c>
      <c r="C11" s="275">
        <v>3</v>
      </c>
      <c r="D11" s="275">
        <v>4</v>
      </c>
      <c r="E11" s="275">
        <v>5</v>
      </c>
      <c r="F11" s="276">
        <v>6</v>
      </c>
    </row>
    <row r="12" spans="1:7" ht="21.95" customHeight="1" x14ac:dyDescent="0.25">
      <c r="A12" s="277" t="s">
        <v>287</v>
      </c>
      <c r="B12" s="278" t="s">
        <v>309</v>
      </c>
      <c r="C12" s="279">
        <v>42250150</v>
      </c>
      <c r="D12" s="279">
        <v>3325000</v>
      </c>
      <c r="E12" s="280"/>
      <c r="F12" s="281">
        <f>SUM(C12:E12)</f>
        <v>45575150</v>
      </c>
    </row>
    <row r="13" spans="1:7" ht="21.95" customHeight="1" x14ac:dyDescent="0.25">
      <c r="A13" s="282" t="s">
        <v>291</v>
      </c>
      <c r="B13" s="283" t="s">
        <v>310</v>
      </c>
      <c r="C13" s="279">
        <v>3320000</v>
      </c>
      <c r="D13" s="284"/>
      <c r="E13" s="284"/>
      <c r="F13" s="281">
        <f t="shared" ref="F13:F32" si="0">SUM(C13:E13)</f>
        <v>3320000</v>
      </c>
    </row>
    <row r="14" spans="1:7" ht="21.95" customHeight="1" x14ac:dyDescent="0.25">
      <c r="A14" s="282" t="s">
        <v>293</v>
      </c>
      <c r="B14" s="285" t="s">
        <v>311</v>
      </c>
      <c r="C14" s="279">
        <v>3083029</v>
      </c>
      <c r="D14" s="284"/>
      <c r="E14" s="284"/>
      <c r="F14" s="281">
        <f t="shared" si="0"/>
        <v>3083029</v>
      </c>
    </row>
    <row r="15" spans="1:7" ht="21.95" customHeight="1" x14ac:dyDescent="0.25">
      <c r="A15" s="282" t="s">
        <v>295</v>
      </c>
      <c r="B15" s="283" t="s">
        <v>312</v>
      </c>
      <c r="C15" s="279">
        <v>98622185</v>
      </c>
      <c r="D15" s="284"/>
      <c r="E15" s="284"/>
      <c r="F15" s="281">
        <f t="shared" si="0"/>
        <v>98622185</v>
      </c>
    </row>
    <row r="16" spans="1:7" ht="21.95" customHeight="1" x14ac:dyDescent="0.25">
      <c r="A16" s="282" t="s">
        <v>297</v>
      </c>
      <c r="B16" s="283" t="s">
        <v>298</v>
      </c>
      <c r="C16" s="286"/>
      <c r="D16" s="284">
        <v>6127850</v>
      </c>
      <c r="E16" s="284"/>
      <c r="F16" s="281">
        <f t="shared" si="0"/>
        <v>6127850</v>
      </c>
    </row>
    <row r="17" spans="1:6" ht="21.95" customHeight="1" x14ac:dyDescent="0.25">
      <c r="A17" s="282" t="s">
        <v>313</v>
      </c>
      <c r="B17" s="287" t="s">
        <v>314</v>
      </c>
      <c r="C17" s="286">
        <v>11483966</v>
      </c>
      <c r="D17" s="284"/>
      <c r="E17" s="284"/>
      <c r="F17" s="281">
        <f t="shared" si="0"/>
        <v>11483966</v>
      </c>
    </row>
    <row r="18" spans="1:6" ht="21.95" customHeight="1" x14ac:dyDescent="0.25">
      <c r="A18" s="282" t="s">
        <v>315</v>
      </c>
      <c r="B18" s="283" t="s">
        <v>316</v>
      </c>
      <c r="C18" s="286">
        <v>381000</v>
      </c>
      <c r="D18" s="284"/>
      <c r="E18" s="284"/>
      <c r="F18" s="281">
        <f t="shared" si="0"/>
        <v>381000</v>
      </c>
    </row>
    <row r="19" spans="1:6" ht="21.95" customHeight="1" x14ac:dyDescent="0.25">
      <c r="A19" s="282" t="s">
        <v>390</v>
      </c>
      <c r="B19" s="283" t="s">
        <v>391</v>
      </c>
      <c r="C19" s="286">
        <v>2540000</v>
      </c>
      <c r="D19" s="284"/>
      <c r="E19" s="284"/>
      <c r="F19" s="281">
        <f t="shared" si="0"/>
        <v>2540000</v>
      </c>
    </row>
    <row r="20" spans="1:6" ht="21.95" customHeight="1" x14ac:dyDescent="0.25">
      <c r="A20" s="282" t="s">
        <v>317</v>
      </c>
      <c r="B20" s="283" t="s">
        <v>318</v>
      </c>
      <c r="C20" s="286">
        <v>4445000</v>
      </c>
      <c r="D20" s="284"/>
      <c r="E20" s="284"/>
      <c r="F20" s="281">
        <f t="shared" si="0"/>
        <v>4445000</v>
      </c>
    </row>
    <row r="21" spans="1:6" ht="21.95" customHeight="1" x14ac:dyDescent="0.25">
      <c r="A21" s="282" t="s">
        <v>299</v>
      </c>
      <c r="B21" s="287" t="s">
        <v>300</v>
      </c>
      <c r="C21" s="286">
        <v>23065600</v>
      </c>
      <c r="D21" s="284"/>
      <c r="E21" s="284"/>
      <c r="F21" s="281">
        <f t="shared" si="0"/>
        <v>23065600</v>
      </c>
    </row>
    <row r="22" spans="1:6" ht="21.95" customHeight="1" x14ac:dyDescent="0.25">
      <c r="A22" s="282" t="s">
        <v>319</v>
      </c>
      <c r="B22" s="285" t="s">
        <v>320</v>
      </c>
      <c r="C22" s="286">
        <v>0</v>
      </c>
      <c r="D22" s="284"/>
      <c r="E22" s="284"/>
      <c r="F22" s="281">
        <f t="shared" si="0"/>
        <v>0</v>
      </c>
    </row>
    <row r="23" spans="1:6" ht="21.95" customHeight="1" x14ac:dyDescent="0.25">
      <c r="A23" s="282" t="s">
        <v>301</v>
      </c>
      <c r="B23" s="283" t="s">
        <v>321</v>
      </c>
      <c r="C23" s="286">
        <v>150000</v>
      </c>
      <c r="D23" s="284"/>
      <c r="E23" s="284"/>
      <c r="F23" s="281">
        <f t="shared" si="0"/>
        <v>150000</v>
      </c>
    </row>
    <row r="24" spans="1:6" ht="21.95" customHeight="1" x14ac:dyDescent="0.25">
      <c r="A24" s="282" t="s">
        <v>322</v>
      </c>
      <c r="B24" s="283" t="s">
        <v>323</v>
      </c>
      <c r="C24" s="286">
        <v>1050000</v>
      </c>
      <c r="D24" s="284"/>
      <c r="E24" s="284"/>
      <c r="F24" s="281">
        <f t="shared" si="0"/>
        <v>1050000</v>
      </c>
    </row>
    <row r="25" spans="1:6" ht="21.95" customHeight="1" x14ac:dyDescent="0.25">
      <c r="A25" s="282" t="s">
        <v>324</v>
      </c>
      <c r="B25" s="283" t="s">
        <v>325</v>
      </c>
      <c r="C25" s="286">
        <v>75000</v>
      </c>
      <c r="D25" s="284"/>
      <c r="E25" s="284"/>
      <c r="F25" s="281">
        <f t="shared" si="0"/>
        <v>75000</v>
      </c>
    </row>
    <row r="26" spans="1:6" ht="21.95" customHeight="1" x14ac:dyDescent="0.25">
      <c r="A26" s="282" t="s">
        <v>302</v>
      </c>
      <c r="B26" s="283" t="s">
        <v>303</v>
      </c>
      <c r="C26" s="286">
        <v>19014180</v>
      </c>
      <c r="D26" s="284"/>
      <c r="E26" s="284"/>
      <c r="F26" s="281">
        <f t="shared" si="0"/>
        <v>19014180</v>
      </c>
    </row>
    <row r="27" spans="1:6" ht="21.95" customHeight="1" x14ac:dyDescent="0.25">
      <c r="A27" s="288" t="s">
        <v>326</v>
      </c>
      <c r="B27" s="289" t="s">
        <v>327</v>
      </c>
      <c r="C27" s="290">
        <v>490000</v>
      </c>
      <c r="D27" s="291"/>
      <c r="E27" s="291"/>
      <c r="F27" s="281">
        <f t="shared" si="0"/>
        <v>490000</v>
      </c>
    </row>
    <row r="28" spans="1:6" ht="21.95" customHeight="1" x14ac:dyDescent="0.25">
      <c r="A28" s="288" t="s">
        <v>328</v>
      </c>
      <c r="B28" s="289" t="s">
        <v>329</v>
      </c>
      <c r="C28" s="290">
        <v>2720000</v>
      </c>
      <c r="D28" s="291"/>
      <c r="E28" s="291"/>
      <c r="F28" s="281">
        <f t="shared" si="0"/>
        <v>2720000</v>
      </c>
    </row>
    <row r="29" spans="1:6" ht="21.95" customHeight="1" x14ac:dyDescent="0.25">
      <c r="A29" s="288" t="s">
        <v>304</v>
      </c>
      <c r="B29" s="289" t="s">
        <v>330</v>
      </c>
      <c r="C29" s="290">
        <v>21598749</v>
      </c>
      <c r="D29" s="291"/>
      <c r="E29" s="291"/>
      <c r="F29" s="281">
        <f t="shared" si="0"/>
        <v>21598749</v>
      </c>
    </row>
    <row r="30" spans="1:6" ht="21.95" customHeight="1" x14ac:dyDescent="0.25">
      <c r="A30" s="288" t="s">
        <v>331</v>
      </c>
      <c r="B30" s="289" t="s">
        <v>332</v>
      </c>
      <c r="C30" s="290"/>
      <c r="D30" s="291">
        <v>8695760</v>
      </c>
      <c r="E30" s="291"/>
      <c r="F30" s="281">
        <f t="shared" si="0"/>
        <v>8695760</v>
      </c>
    </row>
    <row r="31" spans="1:6" ht="22.9" customHeight="1" x14ac:dyDescent="0.25">
      <c r="A31" s="288">
        <v>107060</v>
      </c>
      <c r="B31" s="292" t="s">
        <v>333</v>
      </c>
      <c r="C31" s="290">
        <v>3100000</v>
      </c>
      <c r="D31" s="291"/>
      <c r="E31" s="291"/>
      <c r="F31" s="281">
        <f t="shared" si="0"/>
        <v>3100000</v>
      </c>
    </row>
    <row r="32" spans="1:6" ht="21.95" customHeight="1" x14ac:dyDescent="0.25">
      <c r="A32" s="288" t="s">
        <v>334</v>
      </c>
      <c r="B32" s="293" t="s">
        <v>335</v>
      </c>
      <c r="C32" s="294">
        <v>1500000</v>
      </c>
      <c r="D32" s="295"/>
      <c r="E32" s="295"/>
      <c r="F32" s="281">
        <f t="shared" si="0"/>
        <v>1500000</v>
      </c>
    </row>
    <row r="33" spans="1:6" ht="21.95" customHeight="1" thickBot="1" x14ac:dyDescent="0.3">
      <c r="A33" s="296"/>
      <c r="B33" s="297" t="s">
        <v>336</v>
      </c>
      <c r="C33" s="298">
        <f>SUM(C12:C32)</f>
        <v>238888859</v>
      </c>
      <c r="D33" s="298">
        <f>SUM(D12:D32)</f>
        <v>18148610</v>
      </c>
      <c r="E33" s="299"/>
      <c r="F33" s="300">
        <f>SUM(F12:F32)</f>
        <v>257037469</v>
      </c>
    </row>
  </sheetData>
  <mergeCells count="12">
    <mergeCell ref="B1:G1"/>
    <mergeCell ref="F7:F10"/>
    <mergeCell ref="B2:F2"/>
    <mergeCell ref="C6:F6"/>
    <mergeCell ref="A7:A10"/>
    <mergeCell ref="B7:B10"/>
    <mergeCell ref="C7:C10"/>
    <mergeCell ref="D7:D10"/>
    <mergeCell ref="E7:E10"/>
    <mergeCell ref="A3:F3"/>
    <mergeCell ref="A4:F4"/>
    <mergeCell ref="A5:F5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9"/>
  <sheetViews>
    <sheetView view="pageBreakPreview" zoomScaleNormal="100" zoomScaleSheetLayoutView="100" workbookViewId="0">
      <selection activeCell="A5" sqref="A5:B5"/>
    </sheetView>
  </sheetViews>
  <sheetFormatPr defaultRowHeight="15" x14ac:dyDescent="0.25"/>
  <cols>
    <col min="1" max="1" width="42.5703125" customWidth="1"/>
    <col min="2" max="2" width="16.85546875" customWidth="1"/>
  </cols>
  <sheetData>
    <row r="1" spans="1:2" ht="15.75" x14ac:dyDescent="0.25">
      <c r="A1" s="544" t="s">
        <v>448</v>
      </c>
      <c r="B1" s="545"/>
    </row>
    <row r="2" spans="1:2" ht="15.75" x14ac:dyDescent="0.25">
      <c r="A2" s="409"/>
      <c r="B2" s="523"/>
    </row>
    <row r="3" spans="1:2" ht="15.75" x14ac:dyDescent="0.25">
      <c r="A3" s="547" t="s">
        <v>217</v>
      </c>
      <c r="B3" s="468"/>
    </row>
    <row r="4" spans="1:2" ht="15.75" x14ac:dyDescent="0.25">
      <c r="A4" s="548" t="s">
        <v>455</v>
      </c>
      <c r="B4" s="549"/>
    </row>
    <row r="5" spans="1:2" ht="15.75" x14ac:dyDescent="0.25">
      <c r="A5" s="548"/>
      <c r="B5" s="549"/>
    </row>
    <row r="6" spans="1:2" ht="15.75" x14ac:dyDescent="0.25">
      <c r="A6" s="546" t="s">
        <v>1</v>
      </c>
      <c r="B6" s="523"/>
    </row>
    <row r="7" spans="1:2" ht="15" customHeight="1" x14ac:dyDescent="0.25">
      <c r="A7" s="540" t="s">
        <v>218</v>
      </c>
      <c r="B7" s="542" t="s">
        <v>132</v>
      </c>
    </row>
    <row r="8" spans="1:2" ht="15" customHeight="1" x14ac:dyDescent="0.25">
      <c r="A8" s="541"/>
      <c r="B8" s="543"/>
    </row>
    <row r="9" spans="1:2" ht="15.75" x14ac:dyDescent="0.25">
      <c r="A9" s="37">
        <v>1</v>
      </c>
      <c r="B9" s="196">
        <v>2</v>
      </c>
    </row>
    <row r="10" spans="1:2" ht="15.75" x14ac:dyDescent="0.25">
      <c r="A10" s="38" t="s">
        <v>62</v>
      </c>
      <c r="B10" s="197"/>
    </row>
    <row r="11" spans="1:2" ht="15.75" customHeight="1" x14ac:dyDescent="0.25">
      <c r="A11" s="39"/>
      <c r="B11" s="198"/>
    </row>
    <row r="12" spans="1:2" ht="15.75" customHeight="1" x14ac:dyDescent="0.25">
      <c r="A12" s="39" t="s">
        <v>440</v>
      </c>
      <c r="B12" s="198">
        <v>2000000</v>
      </c>
    </row>
    <row r="13" spans="1:2" ht="15.75" customHeight="1" x14ac:dyDescent="0.25">
      <c r="A13" s="46"/>
      <c r="B13" s="198"/>
    </row>
    <row r="14" spans="1:2" ht="15.75" customHeight="1" x14ac:dyDescent="0.25">
      <c r="A14" s="46"/>
      <c r="B14" s="198"/>
    </row>
    <row r="15" spans="1:2" ht="15.75" customHeight="1" x14ac:dyDescent="0.25">
      <c r="A15" s="46"/>
      <c r="B15" s="198"/>
    </row>
    <row r="16" spans="1:2" ht="15.75" customHeight="1" x14ac:dyDescent="0.25">
      <c r="A16" s="46"/>
      <c r="B16" s="198"/>
    </row>
    <row r="17" spans="1:2" ht="30.6" customHeight="1" x14ac:dyDescent="0.25">
      <c r="A17" s="46"/>
      <c r="B17" s="198"/>
    </row>
    <row r="18" spans="1:2" ht="15.75" customHeight="1" x14ac:dyDescent="0.25">
      <c r="A18" s="46"/>
      <c r="B18" s="198"/>
    </row>
    <row r="19" spans="1:2" ht="15.75" customHeight="1" x14ac:dyDescent="0.25">
      <c r="A19" s="46"/>
      <c r="B19" s="198"/>
    </row>
    <row r="20" spans="1:2" ht="15.75" customHeight="1" x14ac:dyDescent="0.25">
      <c r="A20" s="46"/>
      <c r="B20" s="198"/>
    </row>
    <row r="21" spans="1:2" ht="15.75" x14ac:dyDescent="0.25">
      <c r="A21" s="40" t="s">
        <v>219</v>
      </c>
      <c r="B21" s="199">
        <f>SUM(B11:B20)</f>
        <v>2000000</v>
      </c>
    </row>
    <row r="22" spans="1:2" ht="15.75" x14ac:dyDescent="0.25">
      <c r="A22" s="39"/>
      <c r="B22" s="198"/>
    </row>
    <row r="23" spans="1:2" ht="15.75" x14ac:dyDescent="0.25">
      <c r="A23" s="38" t="s">
        <v>104</v>
      </c>
      <c r="B23" s="198"/>
    </row>
    <row r="24" spans="1:2" ht="15.75" x14ac:dyDescent="0.25">
      <c r="A24" s="39" t="s">
        <v>404</v>
      </c>
      <c r="B24" s="198">
        <v>800000</v>
      </c>
    </row>
    <row r="25" spans="1:2" ht="15.75" x14ac:dyDescent="0.25">
      <c r="A25" s="39" t="s">
        <v>420</v>
      </c>
      <c r="B25" s="198">
        <v>6648160</v>
      </c>
    </row>
    <row r="26" spans="1:2" ht="15.75" x14ac:dyDescent="0.25">
      <c r="A26" s="39" t="s">
        <v>432</v>
      </c>
      <c r="B26" s="198">
        <v>2255800</v>
      </c>
    </row>
    <row r="27" spans="1:2" ht="15.75" x14ac:dyDescent="0.25">
      <c r="A27" s="40" t="s">
        <v>220</v>
      </c>
      <c r="B27" s="199">
        <f>SUM(B24:B26)</f>
        <v>9703960</v>
      </c>
    </row>
    <row r="28" spans="1:2" ht="15.75" x14ac:dyDescent="0.25">
      <c r="A28" s="39"/>
      <c r="B28" s="198"/>
    </row>
    <row r="29" spans="1:2" ht="16.5" thickBot="1" x14ac:dyDescent="0.3">
      <c r="A29" s="200" t="s">
        <v>221</v>
      </c>
      <c r="B29" s="201">
        <f>B21+B27</f>
        <v>11703960</v>
      </c>
    </row>
  </sheetData>
  <mergeCells count="8"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4.28515625" customWidth="1"/>
    <col min="2" max="2" width="47.42578125" customWidth="1"/>
    <col min="3" max="3" width="13.42578125" customWidth="1"/>
    <col min="4" max="4" width="12.7109375" customWidth="1"/>
    <col min="5" max="5" width="11.85546875" customWidth="1"/>
    <col min="6" max="6" width="13" customWidth="1"/>
  </cols>
  <sheetData>
    <row r="1" spans="1:6" x14ac:dyDescent="0.25">
      <c r="A1" s="220"/>
      <c r="B1" s="220" t="s">
        <v>449</v>
      </c>
      <c r="C1" s="220"/>
      <c r="D1" s="220"/>
      <c r="F1" s="220"/>
    </row>
    <row r="2" spans="1:6" ht="15.75" x14ac:dyDescent="0.25">
      <c r="A2" s="468" t="s">
        <v>217</v>
      </c>
      <c r="B2" s="523"/>
      <c r="C2" s="475"/>
      <c r="D2" s="475"/>
      <c r="E2" s="475"/>
      <c r="F2" s="475"/>
    </row>
    <row r="3" spans="1:6" ht="15.75" x14ac:dyDescent="0.25">
      <c r="A3" s="221"/>
      <c r="B3" s="468" t="s">
        <v>453</v>
      </c>
      <c r="C3" s="553"/>
      <c r="D3" s="553"/>
      <c r="E3" s="553"/>
    </row>
    <row r="4" spans="1:6" ht="15.75" x14ac:dyDescent="0.25">
      <c r="A4" s="221"/>
      <c r="B4" s="220"/>
    </row>
    <row r="5" spans="1:6" ht="15.75" x14ac:dyDescent="0.25">
      <c r="A5" s="301"/>
      <c r="B5" s="301"/>
      <c r="C5" s="220"/>
      <c r="D5" s="302"/>
      <c r="E5" s="302"/>
      <c r="F5" s="303" t="s">
        <v>1</v>
      </c>
    </row>
    <row r="6" spans="1:6" x14ac:dyDescent="0.25">
      <c r="A6" s="554" t="s">
        <v>203</v>
      </c>
      <c r="B6" s="555"/>
      <c r="C6" s="558" t="s">
        <v>337</v>
      </c>
      <c r="D6" s="560" t="s">
        <v>383</v>
      </c>
      <c r="E6" s="562" t="s">
        <v>405</v>
      </c>
      <c r="F6" s="562" t="s">
        <v>454</v>
      </c>
    </row>
    <row r="7" spans="1:6" x14ac:dyDescent="0.25">
      <c r="A7" s="556"/>
      <c r="B7" s="557"/>
      <c r="C7" s="559"/>
      <c r="D7" s="561"/>
      <c r="E7" s="563"/>
      <c r="F7" s="563"/>
    </row>
    <row r="8" spans="1:6" x14ac:dyDescent="0.25">
      <c r="A8" s="8">
        <v>1</v>
      </c>
      <c r="B8" s="304">
        <v>2</v>
      </c>
      <c r="C8" s="305">
        <v>3</v>
      </c>
      <c r="D8" s="8">
        <v>4</v>
      </c>
      <c r="E8" s="8">
        <v>5</v>
      </c>
      <c r="F8" s="8">
        <v>6</v>
      </c>
    </row>
    <row r="9" spans="1:6" ht="15.75" x14ac:dyDescent="0.25">
      <c r="A9" s="550" t="s">
        <v>204</v>
      </c>
      <c r="B9" s="551"/>
      <c r="C9" s="306">
        <f>SUM(C10:C13)</f>
        <v>202438069</v>
      </c>
      <c r="D9" s="307">
        <f>SUM(D10:D13)</f>
        <v>208000000</v>
      </c>
      <c r="E9" s="308">
        <f>SUM(E10:E13)</f>
        <v>215000000</v>
      </c>
      <c r="F9" s="309">
        <f>SUM(F10:F13)</f>
        <v>227000000</v>
      </c>
    </row>
    <row r="10" spans="1:6" x14ac:dyDescent="0.25">
      <c r="A10" s="310" t="s">
        <v>133</v>
      </c>
      <c r="B10" s="311" t="s">
        <v>134</v>
      </c>
      <c r="C10" s="312">
        <v>107552469</v>
      </c>
      <c r="D10" s="313">
        <v>110000000</v>
      </c>
      <c r="E10" s="313">
        <v>115000000</v>
      </c>
      <c r="F10" s="314">
        <v>120000000</v>
      </c>
    </row>
    <row r="11" spans="1:6" x14ac:dyDescent="0.25">
      <c r="A11" s="310" t="s">
        <v>161</v>
      </c>
      <c r="B11" s="311" t="s">
        <v>162</v>
      </c>
      <c r="C11" s="312">
        <v>85500000</v>
      </c>
      <c r="D11" s="313">
        <v>88000000</v>
      </c>
      <c r="E11" s="313">
        <v>90000000</v>
      </c>
      <c r="F11" s="314">
        <v>95000000</v>
      </c>
    </row>
    <row r="12" spans="1:6" x14ac:dyDescent="0.25">
      <c r="A12" s="310" t="s">
        <v>173</v>
      </c>
      <c r="B12" s="311" t="s">
        <v>174</v>
      </c>
      <c r="C12" s="312">
        <v>9385600</v>
      </c>
      <c r="D12" s="1">
        <v>10000000</v>
      </c>
      <c r="E12" s="315">
        <v>10000000</v>
      </c>
      <c r="F12" s="1">
        <v>12000000</v>
      </c>
    </row>
    <row r="13" spans="1:6" x14ac:dyDescent="0.25">
      <c r="A13" s="310" t="s">
        <v>185</v>
      </c>
      <c r="B13" s="311" t="s">
        <v>186</v>
      </c>
      <c r="C13" s="312">
        <v>0</v>
      </c>
      <c r="D13" s="312">
        <v>0</v>
      </c>
      <c r="E13" s="312">
        <v>0</v>
      </c>
      <c r="F13" s="316">
        <v>0</v>
      </c>
    </row>
    <row r="14" spans="1:6" x14ac:dyDescent="0.25">
      <c r="A14" s="317" t="s">
        <v>205</v>
      </c>
      <c r="B14" s="318"/>
      <c r="C14" s="319">
        <f>SUM(C15:C17)</f>
        <v>27499400</v>
      </c>
      <c r="D14" s="319">
        <f t="shared" ref="D14:F14" si="0">SUM(D15:D17)</f>
        <v>0</v>
      </c>
      <c r="E14" s="319">
        <f t="shared" si="0"/>
        <v>0</v>
      </c>
      <c r="F14" s="320">
        <f t="shared" si="0"/>
        <v>0</v>
      </c>
    </row>
    <row r="15" spans="1:6" x14ac:dyDescent="0.25">
      <c r="A15" s="310" t="s">
        <v>158</v>
      </c>
      <c r="B15" s="321" t="s">
        <v>159</v>
      </c>
      <c r="C15" s="313">
        <v>0</v>
      </c>
      <c r="D15" s="316">
        <v>0</v>
      </c>
      <c r="E15" s="316">
        <v>0</v>
      </c>
      <c r="F15" s="316">
        <v>0</v>
      </c>
    </row>
    <row r="16" spans="1:6" x14ac:dyDescent="0.25">
      <c r="A16" s="310" t="s">
        <v>183</v>
      </c>
      <c r="B16" s="311" t="s">
        <v>184</v>
      </c>
      <c r="C16" s="313">
        <v>7568000</v>
      </c>
      <c r="D16" s="316">
        <v>0</v>
      </c>
      <c r="E16" s="316">
        <v>0</v>
      </c>
      <c r="F16" s="316">
        <v>0</v>
      </c>
    </row>
    <row r="17" spans="1:6" x14ac:dyDescent="0.25">
      <c r="A17" s="310" t="s">
        <v>189</v>
      </c>
      <c r="B17" s="311" t="s">
        <v>190</v>
      </c>
      <c r="C17" s="313">
        <v>19931400</v>
      </c>
      <c r="D17" s="316">
        <v>0</v>
      </c>
      <c r="E17" s="316">
        <v>0</v>
      </c>
      <c r="F17" s="316">
        <v>0</v>
      </c>
    </row>
    <row r="18" spans="1:6" x14ac:dyDescent="0.25">
      <c r="A18" s="317" t="s">
        <v>193</v>
      </c>
      <c r="B18" s="311"/>
      <c r="C18" s="319">
        <f>SUM(C19)</f>
        <v>27100000</v>
      </c>
      <c r="D18" s="319">
        <f>D19</f>
        <v>35000000</v>
      </c>
      <c r="E18" s="319">
        <f>SUM(E19)</f>
        <v>37500000</v>
      </c>
      <c r="F18" s="320">
        <f>SUM(F19)</f>
        <v>25900000</v>
      </c>
    </row>
    <row r="19" spans="1:6" x14ac:dyDescent="0.25">
      <c r="A19" s="310" t="s">
        <v>192</v>
      </c>
      <c r="B19" s="311" t="s">
        <v>193</v>
      </c>
      <c r="C19" s="313">
        <v>27100000</v>
      </c>
      <c r="D19" s="1">
        <v>35000000</v>
      </c>
      <c r="E19" s="315">
        <v>37500000</v>
      </c>
      <c r="F19" s="1">
        <v>25900000</v>
      </c>
    </row>
    <row r="20" spans="1:6" x14ac:dyDescent="0.25">
      <c r="A20" s="322" t="s">
        <v>206</v>
      </c>
      <c r="B20" s="323"/>
      <c r="C20" s="324">
        <f>SUM(C9+C14+C18)</f>
        <v>257037469</v>
      </c>
      <c r="D20" s="324">
        <f>SUM(D9+D14+D18)</f>
        <v>243000000</v>
      </c>
      <c r="E20" s="324">
        <f>SUM(E9+E14+E18)</f>
        <v>252500000</v>
      </c>
      <c r="F20" s="325">
        <f>SUM(F9+F14+F18)</f>
        <v>252900000</v>
      </c>
    </row>
    <row r="21" spans="1:6" ht="15.75" x14ac:dyDescent="0.25">
      <c r="A21" s="552" t="s">
        <v>207</v>
      </c>
      <c r="B21" s="551"/>
      <c r="C21" s="319">
        <f>SUM(C22:C26)</f>
        <v>242250474</v>
      </c>
      <c r="D21" s="319">
        <f>SUM(D22:D26)</f>
        <v>237000000</v>
      </c>
      <c r="E21" s="319">
        <f>SUM(E22:E26)</f>
        <v>246500000</v>
      </c>
      <c r="F21" s="320">
        <f>SUM(F22:F26)</f>
        <v>247000000</v>
      </c>
    </row>
    <row r="22" spans="1:6" x14ac:dyDescent="0.25">
      <c r="A22" s="310" t="s">
        <v>5</v>
      </c>
      <c r="B22" s="311" t="s">
        <v>208</v>
      </c>
      <c r="C22" s="326">
        <v>53703175</v>
      </c>
      <c r="D22" s="313">
        <v>55000000</v>
      </c>
      <c r="E22" s="313">
        <v>58000000</v>
      </c>
      <c r="F22" s="314">
        <v>60000000</v>
      </c>
    </row>
    <row r="23" spans="1:6" x14ac:dyDescent="0.25">
      <c r="A23" s="310" t="s">
        <v>11</v>
      </c>
      <c r="B23" s="321" t="s">
        <v>209</v>
      </c>
      <c r="C23" s="312">
        <v>4140343</v>
      </c>
      <c r="D23" s="313">
        <v>6000000</v>
      </c>
      <c r="E23" s="313">
        <v>6500000</v>
      </c>
      <c r="F23" s="314">
        <v>7000000</v>
      </c>
    </row>
    <row r="24" spans="1:6" x14ac:dyDescent="0.25">
      <c r="A24" s="310" t="s">
        <v>14</v>
      </c>
      <c r="B24" s="311" t="s">
        <v>15</v>
      </c>
      <c r="C24" s="312">
        <v>63964000</v>
      </c>
      <c r="D24" s="313">
        <v>68000000</v>
      </c>
      <c r="E24" s="313">
        <v>72000000</v>
      </c>
      <c r="F24" s="314">
        <v>74000000</v>
      </c>
    </row>
    <row r="25" spans="1:6" x14ac:dyDescent="0.25">
      <c r="A25" s="310" t="s">
        <v>108</v>
      </c>
      <c r="B25" s="311" t="s">
        <v>210</v>
      </c>
      <c r="C25" s="312">
        <v>4600000</v>
      </c>
      <c r="D25" s="313">
        <v>5000000</v>
      </c>
      <c r="E25" s="313">
        <v>5000000</v>
      </c>
      <c r="F25" s="314">
        <v>5000000</v>
      </c>
    </row>
    <row r="26" spans="1:6" x14ac:dyDescent="0.25">
      <c r="A26" s="310" t="s">
        <v>46</v>
      </c>
      <c r="B26" s="311" t="s">
        <v>47</v>
      </c>
      <c r="C26" s="312">
        <v>115842956</v>
      </c>
      <c r="D26" s="313">
        <v>103000000</v>
      </c>
      <c r="E26" s="313">
        <v>105000000</v>
      </c>
      <c r="F26" s="314">
        <v>101000000</v>
      </c>
    </row>
    <row r="27" spans="1:6" x14ac:dyDescent="0.25">
      <c r="A27" s="327" t="s">
        <v>211</v>
      </c>
      <c r="B27" s="244"/>
      <c r="C27" s="319">
        <f>SUM(C28:C30)</f>
        <v>11703966</v>
      </c>
      <c r="D27" s="319">
        <f>SUM(D28:D30)</f>
        <v>4000000</v>
      </c>
      <c r="E27" s="319">
        <f>SUM(E28:E30)</f>
        <v>4000000</v>
      </c>
      <c r="F27" s="320">
        <f>SUM(F28:F30)</f>
        <v>3900000</v>
      </c>
    </row>
    <row r="28" spans="1:6" x14ac:dyDescent="0.25">
      <c r="A28" s="328" t="s">
        <v>61</v>
      </c>
      <c r="B28" s="311" t="s">
        <v>62</v>
      </c>
      <c r="C28" s="312">
        <v>2000000</v>
      </c>
      <c r="D28" s="313">
        <v>3000000</v>
      </c>
      <c r="E28" s="313">
        <v>2500000</v>
      </c>
      <c r="F28" s="314">
        <v>2400000</v>
      </c>
    </row>
    <row r="29" spans="1:6" x14ac:dyDescent="0.25">
      <c r="A29" s="328" t="s">
        <v>103</v>
      </c>
      <c r="B29" s="311" t="s">
        <v>104</v>
      </c>
      <c r="C29" s="312">
        <v>9703966</v>
      </c>
      <c r="D29" s="313">
        <v>1000000</v>
      </c>
      <c r="E29" s="313">
        <v>1500000</v>
      </c>
      <c r="F29" s="314">
        <v>1500000</v>
      </c>
    </row>
    <row r="30" spans="1:6" x14ac:dyDescent="0.25">
      <c r="A30" s="310" t="s">
        <v>120</v>
      </c>
      <c r="B30" s="321" t="s">
        <v>121</v>
      </c>
      <c r="C30" s="312">
        <v>0</v>
      </c>
      <c r="D30" s="313"/>
      <c r="E30" s="313"/>
      <c r="F30" s="314"/>
    </row>
    <row r="31" spans="1:6" x14ac:dyDescent="0.25">
      <c r="A31" s="317" t="s">
        <v>66</v>
      </c>
      <c r="B31" s="321"/>
      <c r="C31" s="319">
        <f>SUM(C32)</f>
        <v>3083029</v>
      </c>
      <c r="D31" s="319">
        <f>SUM(D32)</f>
        <v>2000000</v>
      </c>
      <c r="E31" s="319">
        <f>SUM(E32)</f>
        <v>2000000</v>
      </c>
      <c r="F31" s="319">
        <f>SUM(F32)</f>
        <v>2000000</v>
      </c>
    </row>
    <row r="32" spans="1:6" x14ac:dyDescent="0.25">
      <c r="A32" s="310" t="s">
        <v>65</v>
      </c>
      <c r="B32" s="321" t="s">
        <v>66</v>
      </c>
      <c r="C32" s="313">
        <v>3083029</v>
      </c>
      <c r="D32" s="1">
        <v>2000000</v>
      </c>
      <c r="E32" s="315">
        <v>2000000</v>
      </c>
      <c r="F32" s="1">
        <v>2000000</v>
      </c>
    </row>
    <row r="33" spans="1:6" x14ac:dyDescent="0.25">
      <c r="A33" s="322" t="s">
        <v>212</v>
      </c>
      <c r="B33" s="323"/>
      <c r="C33" s="324">
        <f>SUM(C27,C21,C31)</f>
        <v>257037469</v>
      </c>
      <c r="D33" s="324">
        <f>SUM(D27,D21,D31)</f>
        <v>243000000</v>
      </c>
      <c r="E33" s="324">
        <f>SUM(E27,E21,E31)</f>
        <v>252500000</v>
      </c>
      <c r="F33" s="325">
        <f>SUM(F27,F21,F31)</f>
        <v>252900000</v>
      </c>
    </row>
  </sheetData>
  <mergeCells count="9">
    <mergeCell ref="A9:B9"/>
    <mergeCell ref="A21:B21"/>
    <mergeCell ref="A2:F2"/>
    <mergeCell ref="B3:E3"/>
    <mergeCell ref="A6:B7"/>
    <mergeCell ref="C6:C7"/>
    <mergeCell ref="D6:D7"/>
    <mergeCell ref="E6:E7"/>
    <mergeCell ref="F6:F7"/>
  </mergeCells>
  <pageMargins left="0.7" right="0.7" top="0.75" bottom="0.75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view="pageBreakPreview" zoomScaleNormal="100" zoomScaleSheetLayoutView="100" workbookViewId="0">
      <selection activeCell="A4" sqref="A4"/>
    </sheetView>
  </sheetViews>
  <sheetFormatPr defaultRowHeight="15" x14ac:dyDescent="0.25"/>
  <cols>
    <col min="1" max="1" width="24.42578125" customWidth="1"/>
    <col min="14" max="14" width="10.28515625" customWidth="1"/>
  </cols>
  <sheetData>
    <row r="1" spans="1:14" ht="15.75" x14ac:dyDescent="0.25">
      <c r="A1" s="329"/>
      <c r="B1" s="329"/>
      <c r="C1" s="329"/>
      <c r="D1" s="329"/>
      <c r="E1" s="329"/>
      <c r="F1" s="329"/>
      <c r="G1" s="329"/>
      <c r="H1" s="360"/>
      <c r="I1" s="410" t="s">
        <v>450</v>
      </c>
      <c r="J1" s="410"/>
      <c r="K1" s="410"/>
      <c r="L1" s="410"/>
      <c r="M1" s="410"/>
      <c r="N1" s="410"/>
    </row>
    <row r="2" spans="1:14" x14ac:dyDescent="0.25">
      <c r="A2" s="567" t="s">
        <v>0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</row>
    <row r="3" spans="1:14" x14ac:dyDescent="0.25">
      <c r="A3" s="564" t="s">
        <v>452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</row>
    <row r="4" spans="1:14" x14ac:dyDescent="0.25">
      <c r="A4" s="330"/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1" t="s">
        <v>1</v>
      </c>
    </row>
    <row r="5" spans="1:14" x14ac:dyDescent="0.25">
      <c r="A5" s="332" t="s">
        <v>203</v>
      </c>
      <c r="B5" s="332" t="s">
        <v>338</v>
      </c>
      <c r="C5" s="332" t="s">
        <v>339</v>
      </c>
      <c r="D5" s="332" t="s">
        <v>340</v>
      </c>
      <c r="E5" s="332" t="s">
        <v>341</v>
      </c>
      <c r="F5" s="332" t="s">
        <v>342</v>
      </c>
      <c r="G5" s="332" t="s">
        <v>343</v>
      </c>
      <c r="H5" s="332" t="s">
        <v>344</v>
      </c>
      <c r="I5" s="332" t="s">
        <v>345</v>
      </c>
      <c r="J5" s="332" t="s">
        <v>346</v>
      </c>
      <c r="K5" s="332" t="s">
        <v>347</v>
      </c>
      <c r="L5" s="332" t="s">
        <v>348</v>
      </c>
      <c r="M5" s="332" t="s">
        <v>349</v>
      </c>
      <c r="N5" s="332" t="s">
        <v>350</v>
      </c>
    </row>
    <row r="6" spans="1:14" x14ac:dyDescent="0.25">
      <c r="A6" s="565" t="s">
        <v>351</v>
      </c>
      <c r="B6" s="565"/>
      <c r="C6" s="565"/>
      <c r="D6" s="565"/>
      <c r="E6" s="565"/>
      <c r="F6" s="565"/>
      <c r="G6" s="565"/>
      <c r="H6" s="565"/>
      <c r="I6" s="565"/>
      <c r="J6" s="565"/>
      <c r="K6" s="565"/>
      <c r="L6" s="565"/>
      <c r="M6" s="565"/>
      <c r="N6" s="565"/>
    </row>
    <row r="7" spans="1:14" ht="24.95" customHeight="1" x14ac:dyDescent="0.25">
      <c r="A7" s="333" t="s">
        <v>352</v>
      </c>
      <c r="B7" s="334">
        <v>8233763</v>
      </c>
      <c r="C7" s="334">
        <v>8233763</v>
      </c>
      <c r="D7" s="334">
        <v>8233763</v>
      </c>
      <c r="E7" s="334">
        <v>8233763</v>
      </c>
      <c r="F7" s="334">
        <v>8233763</v>
      </c>
      <c r="G7" s="334">
        <v>8233763</v>
      </c>
      <c r="H7" s="334">
        <v>8233763</v>
      </c>
      <c r="I7" s="334">
        <v>8233763</v>
      </c>
      <c r="J7" s="334">
        <v>8233763</v>
      </c>
      <c r="K7" s="334">
        <v>8233763</v>
      </c>
      <c r="L7" s="334">
        <v>8233763</v>
      </c>
      <c r="M7" s="334">
        <v>8233761</v>
      </c>
      <c r="N7" s="335">
        <f>SUM(B7:M7)</f>
        <v>98805154</v>
      </c>
    </row>
    <row r="8" spans="1:14" ht="24.95" customHeight="1" x14ac:dyDescent="0.25">
      <c r="A8" s="333" t="s">
        <v>353</v>
      </c>
      <c r="B8" s="334">
        <v>728943</v>
      </c>
      <c r="C8" s="334">
        <v>728943</v>
      </c>
      <c r="D8" s="334">
        <v>728943</v>
      </c>
      <c r="E8" s="334">
        <v>728943</v>
      </c>
      <c r="F8" s="334">
        <v>728943</v>
      </c>
      <c r="G8" s="334">
        <v>728943</v>
      </c>
      <c r="H8" s="334">
        <v>728943</v>
      </c>
      <c r="I8" s="334">
        <v>728943</v>
      </c>
      <c r="J8" s="334">
        <v>728943</v>
      </c>
      <c r="K8" s="334">
        <v>728943</v>
      </c>
      <c r="L8" s="334">
        <v>728943</v>
      </c>
      <c r="M8" s="334">
        <v>728942</v>
      </c>
      <c r="N8" s="335">
        <f>SUM(B8:M8)</f>
        <v>8747315</v>
      </c>
    </row>
    <row r="9" spans="1:14" ht="24.95" customHeight="1" x14ac:dyDescent="0.25">
      <c r="A9" s="333" t="s">
        <v>354</v>
      </c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5">
        <f>SUM(B9:M9)</f>
        <v>0</v>
      </c>
    </row>
    <row r="10" spans="1:14" ht="24.95" customHeight="1" x14ac:dyDescent="0.25">
      <c r="A10" s="336" t="s">
        <v>162</v>
      </c>
      <c r="B10" s="334"/>
      <c r="C10" s="334"/>
      <c r="D10" s="334">
        <v>42750000</v>
      </c>
      <c r="E10" s="334"/>
      <c r="F10" s="334"/>
      <c r="G10" s="334"/>
      <c r="H10" s="334"/>
      <c r="I10" s="334"/>
      <c r="J10" s="334">
        <v>42750000</v>
      </c>
      <c r="K10" s="334"/>
      <c r="L10" s="334"/>
      <c r="M10" s="334"/>
      <c r="N10" s="335">
        <f t="shared" ref="N10:N16" si="0">SUM(B10:M10)</f>
        <v>85500000</v>
      </c>
    </row>
    <row r="11" spans="1:14" ht="24.95" customHeight="1" x14ac:dyDescent="0.25">
      <c r="A11" s="336" t="s">
        <v>174</v>
      </c>
      <c r="B11" s="334">
        <v>782133</v>
      </c>
      <c r="C11" s="334">
        <v>782133</v>
      </c>
      <c r="D11" s="334">
        <v>782133</v>
      </c>
      <c r="E11" s="334">
        <v>782133</v>
      </c>
      <c r="F11" s="334">
        <v>782133</v>
      </c>
      <c r="G11" s="334">
        <v>782133</v>
      </c>
      <c r="H11" s="334">
        <v>782133</v>
      </c>
      <c r="I11" s="334">
        <v>782133</v>
      </c>
      <c r="J11" s="334">
        <v>782133</v>
      </c>
      <c r="K11" s="334">
        <v>782133</v>
      </c>
      <c r="L11" s="334">
        <v>782133</v>
      </c>
      <c r="M11" s="334">
        <v>782137</v>
      </c>
      <c r="N11" s="335">
        <f>SUM(B11:M11)</f>
        <v>9385600</v>
      </c>
    </row>
    <row r="12" spans="1:14" ht="24.95" customHeight="1" x14ac:dyDescent="0.25">
      <c r="A12" s="336" t="s">
        <v>184</v>
      </c>
      <c r="B12" s="334"/>
      <c r="C12" s="334"/>
      <c r="D12" s="334">
        <v>7568000</v>
      </c>
      <c r="E12" s="334"/>
      <c r="F12" s="334"/>
      <c r="G12" s="334"/>
      <c r="H12" s="334"/>
      <c r="I12" s="334"/>
      <c r="J12" s="334"/>
      <c r="K12" s="334"/>
      <c r="L12" s="334"/>
      <c r="M12" s="334"/>
      <c r="N12" s="335">
        <f t="shared" ref="N12:N13" si="1">SUM(B12:M12)</f>
        <v>7568000</v>
      </c>
    </row>
    <row r="13" spans="1:14" ht="24.95" customHeight="1" x14ac:dyDescent="0.25">
      <c r="A13" s="333" t="s">
        <v>355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5">
        <f t="shared" si="1"/>
        <v>0</v>
      </c>
    </row>
    <row r="14" spans="1:14" ht="24.95" customHeight="1" x14ac:dyDescent="0.25">
      <c r="A14" s="336" t="s">
        <v>186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5">
        <f t="shared" si="0"/>
        <v>0</v>
      </c>
    </row>
    <row r="15" spans="1:14" ht="24.95" customHeight="1" x14ac:dyDescent="0.25">
      <c r="A15" s="333" t="s">
        <v>190</v>
      </c>
      <c r="B15" s="334"/>
      <c r="C15" s="334"/>
      <c r="D15" s="334"/>
      <c r="E15" s="334"/>
      <c r="F15" s="334"/>
      <c r="G15" s="334"/>
      <c r="H15" s="334"/>
      <c r="I15" s="334"/>
      <c r="J15" s="334"/>
      <c r="K15" s="334"/>
      <c r="L15" s="334"/>
      <c r="M15" s="334">
        <v>19931400</v>
      </c>
      <c r="N15" s="334">
        <f t="shared" si="0"/>
        <v>19931400</v>
      </c>
    </row>
    <row r="16" spans="1:14" ht="24.95" customHeight="1" x14ac:dyDescent="0.25">
      <c r="A16" s="336" t="s">
        <v>193</v>
      </c>
      <c r="B16" s="334">
        <v>13525730</v>
      </c>
      <c r="C16" s="334">
        <v>17090861</v>
      </c>
      <c r="D16" s="334">
        <v>-39875299</v>
      </c>
      <c r="E16" s="334">
        <v>10442701</v>
      </c>
      <c r="F16" s="334">
        <v>10442701</v>
      </c>
      <c r="G16" s="334">
        <v>10442701</v>
      </c>
      <c r="H16" s="334">
        <v>10442701</v>
      </c>
      <c r="I16" s="334">
        <v>12442701</v>
      </c>
      <c r="J16" s="334">
        <v>-29251493</v>
      </c>
      <c r="K16" s="334">
        <v>10442701</v>
      </c>
      <c r="L16" s="334">
        <v>10442701</v>
      </c>
      <c r="M16" s="334">
        <v>-9488706</v>
      </c>
      <c r="N16" s="335">
        <f t="shared" si="0"/>
        <v>27100000</v>
      </c>
    </row>
    <row r="17" spans="1:14" ht="24.95" customHeight="1" x14ac:dyDescent="0.25">
      <c r="A17" s="337" t="s">
        <v>356</v>
      </c>
      <c r="B17" s="338">
        <f>SUM(B7:B16)</f>
        <v>23270569</v>
      </c>
      <c r="C17" s="338">
        <f t="shared" ref="C17:M17" si="2">SUM(C7:C16)</f>
        <v>26835700</v>
      </c>
      <c r="D17" s="338">
        <f t="shared" si="2"/>
        <v>20187540</v>
      </c>
      <c r="E17" s="338">
        <f t="shared" si="2"/>
        <v>20187540</v>
      </c>
      <c r="F17" s="338">
        <f t="shared" si="2"/>
        <v>20187540</v>
      </c>
      <c r="G17" s="338">
        <f t="shared" si="2"/>
        <v>20187540</v>
      </c>
      <c r="H17" s="338">
        <f t="shared" si="2"/>
        <v>20187540</v>
      </c>
      <c r="I17" s="338">
        <f t="shared" si="2"/>
        <v>22187540</v>
      </c>
      <c r="J17" s="338">
        <f t="shared" si="2"/>
        <v>23243346</v>
      </c>
      <c r="K17" s="338">
        <f t="shared" si="2"/>
        <v>20187540</v>
      </c>
      <c r="L17" s="338">
        <f t="shared" si="2"/>
        <v>20187540</v>
      </c>
      <c r="M17" s="338">
        <f t="shared" si="2"/>
        <v>20187534</v>
      </c>
      <c r="N17" s="338">
        <f>SUM(B17:M17)</f>
        <v>257037469</v>
      </c>
    </row>
    <row r="18" spans="1:14" ht="24.95" customHeight="1" x14ac:dyDescent="0.25">
      <c r="A18" s="566" t="s">
        <v>357</v>
      </c>
      <c r="B18" s="566"/>
      <c r="C18" s="566"/>
      <c r="D18" s="566"/>
      <c r="E18" s="566"/>
      <c r="F18" s="566"/>
      <c r="G18" s="566"/>
      <c r="H18" s="566"/>
      <c r="I18" s="566"/>
      <c r="J18" s="566"/>
      <c r="K18" s="566"/>
      <c r="L18" s="566"/>
      <c r="M18" s="566"/>
      <c r="N18" s="566"/>
    </row>
    <row r="19" spans="1:14" ht="24.95" customHeight="1" x14ac:dyDescent="0.25">
      <c r="A19" s="336" t="s">
        <v>6</v>
      </c>
      <c r="B19" s="334">
        <v>4475265</v>
      </c>
      <c r="C19" s="334">
        <v>4475265</v>
      </c>
      <c r="D19" s="334">
        <v>4475265</v>
      </c>
      <c r="E19" s="334">
        <v>4475265</v>
      </c>
      <c r="F19" s="334">
        <v>4475265</v>
      </c>
      <c r="G19" s="334">
        <v>4475265</v>
      </c>
      <c r="H19" s="334">
        <v>4475265</v>
      </c>
      <c r="I19" s="334">
        <v>4475265</v>
      </c>
      <c r="J19" s="334">
        <v>4475265</v>
      </c>
      <c r="K19" s="334">
        <v>4475265</v>
      </c>
      <c r="L19" s="334">
        <v>4475265</v>
      </c>
      <c r="M19" s="334">
        <v>4475260</v>
      </c>
      <c r="N19" s="335">
        <f t="shared" ref="N19:N25" si="3">SUM(B19:M19)</f>
        <v>53703175</v>
      </c>
    </row>
    <row r="20" spans="1:14" ht="24.95" customHeight="1" x14ac:dyDescent="0.25">
      <c r="A20" s="333" t="s">
        <v>12</v>
      </c>
      <c r="B20" s="334">
        <v>345029</v>
      </c>
      <c r="C20" s="334">
        <v>345029</v>
      </c>
      <c r="D20" s="334">
        <v>345029</v>
      </c>
      <c r="E20" s="334">
        <v>345029</v>
      </c>
      <c r="F20" s="334">
        <v>345029</v>
      </c>
      <c r="G20" s="334">
        <v>345029</v>
      </c>
      <c r="H20" s="334">
        <v>345029</v>
      </c>
      <c r="I20" s="334">
        <v>345029</v>
      </c>
      <c r="J20" s="334">
        <v>345029</v>
      </c>
      <c r="K20" s="334">
        <v>345029</v>
      </c>
      <c r="L20" s="334">
        <v>345029</v>
      </c>
      <c r="M20" s="334">
        <v>345024</v>
      </c>
      <c r="N20" s="335">
        <f t="shared" si="3"/>
        <v>4140343</v>
      </c>
    </row>
    <row r="21" spans="1:14" ht="24.95" customHeight="1" x14ac:dyDescent="0.25">
      <c r="A21" s="336" t="s">
        <v>358</v>
      </c>
      <c r="B21" s="334">
        <v>5330333</v>
      </c>
      <c r="C21" s="334">
        <v>5330333</v>
      </c>
      <c r="D21" s="334">
        <v>5330333</v>
      </c>
      <c r="E21" s="334">
        <v>5330333</v>
      </c>
      <c r="F21" s="334">
        <v>5330333</v>
      </c>
      <c r="G21" s="334">
        <v>5330333</v>
      </c>
      <c r="H21" s="334">
        <v>5330333</v>
      </c>
      <c r="I21" s="334">
        <v>5330333</v>
      </c>
      <c r="J21" s="334">
        <v>5330333</v>
      </c>
      <c r="K21" s="334">
        <v>5330333</v>
      </c>
      <c r="L21" s="334">
        <v>5330333</v>
      </c>
      <c r="M21" s="334">
        <v>5330337</v>
      </c>
      <c r="N21" s="335">
        <f t="shared" si="3"/>
        <v>63964000</v>
      </c>
    </row>
    <row r="22" spans="1:14" ht="24.95" customHeight="1" x14ac:dyDescent="0.25">
      <c r="A22" s="336" t="s">
        <v>210</v>
      </c>
      <c r="B22" s="334">
        <v>383333</v>
      </c>
      <c r="C22" s="334">
        <v>383333</v>
      </c>
      <c r="D22" s="334">
        <v>383333</v>
      </c>
      <c r="E22" s="334">
        <v>383333</v>
      </c>
      <c r="F22" s="334">
        <v>383333</v>
      </c>
      <c r="G22" s="334">
        <v>383333</v>
      </c>
      <c r="H22" s="334">
        <v>383333</v>
      </c>
      <c r="I22" s="334">
        <v>383333</v>
      </c>
      <c r="J22" s="334">
        <v>383333</v>
      </c>
      <c r="K22" s="334">
        <v>383333</v>
      </c>
      <c r="L22" s="334">
        <v>383333</v>
      </c>
      <c r="M22" s="334">
        <v>383337</v>
      </c>
      <c r="N22" s="335">
        <f t="shared" si="3"/>
        <v>4600000</v>
      </c>
    </row>
    <row r="23" spans="1:14" ht="24.95" customHeight="1" x14ac:dyDescent="0.25">
      <c r="A23" s="336" t="s">
        <v>359</v>
      </c>
      <c r="B23" s="334">
        <v>9653580</v>
      </c>
      <c r="C23" s="334">
        <v>9653580</v>
      </c>
      <c r="D23" s="334">
        <v>9653580</v>
      </c>
      <c r="E23" s="334">
        <v>9653580</v>
      </c>
      <c r="F23" s="334">
        <v>9653580</v>
      </c>
      <c r="G23" s="334">
        <v>9653580</v>
      </c>
      <c r="H23" s="334">
        <v>9653580</v>
      </c>
      <c r="I23" s="334">
        <v>9653580</v>
      </c>
      <c r="J23" s="334">
        <v>9653580</v>
      </c>
      <c r="K23" s="334">
        <v>9653580</v>
      </c>
      <c r="L23" s="334">
        <v>9653580</v>
      </c>
      <c r="M23" s="334">
        <v>9653576</v>
      </c>
      <c r="N23" s="335">
        <f t="shared" si="3"/>
        <v>115842956</v>
      </c>
    </row>
    <row r="24" spans="1:14" ht="24.95" customHeight="1" x14ac:dyDescent="0.25">
      <c r="A24" s="336" t="s">
        <v>62</v>
      </c>
      <c r="B24" s="334"/>
      <c r="C24" s="334"/>
      <c r="D24" s="334"/>
      <c r="E24" s="334"/>
      <c r="F24" s="334"/>
      <c r="G24" s="334"/>
      <c r="H24" s="334"/>
      <c r="I24" s="334">
        <v>2000000</v>
      </c>
      <c r="J24" s="334"/>
      <c r="K24" s="334"/>
      <c r="L24" s="334"/>
      <c r="M24" s="334"/>
      <c r="N24" s="335">
        <f t="shared" si="3"/>
        <v>2000000</v>
      </c>
    </row>
    <row r="25" spans="1:14" ht="24.95" customHeight="1" x14ac:dyDescent="0.25">
      <c r="A25" s="333" t="s">
        <v>104</v>
      </c>
      <c r="B25" s="334"/>
      <c r="C25" s="334">
        <v>6648160</v>
      </c>
      <c r="D25" s="334"/>
      <c r="E25" s="334"/>
      <c r="F25" s="334"/>
      <c r="G25" s="334"/>
      <c r="H25" s="334"/>
      <c r="I25" s="334"/>
      <c r="J25" s="334">
        <v>3055806</v>
      </c>
      <c r="K25" s="334"/>
      <c r="L25" s="334"/>
      <c r="M25" s="334"/>
      <c r="N25" s="335">
        <f t="shared" si="3"/>
        <v>9703966</v>
      </c>
    </row>
    <row r="26" spans="1:14" ht="24.95" customHeight="1" x14ac:dyDescent="0.25">
      <c r="A26" s="336" t="s">
        <v>360</v>
      </c>
      <c r="B26" s="334"/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M26" s="334"/>
      <c r="N26" s="335">
        <f>SUM(E26:M26)</f>
        <v>0</v>
      </c>
    </row>
    <row r="27" spans="1:14" ht="24.95" customHeight="1" x14ac:dyDescent="0.25">
      <c r="A27" s="336" t="s">
        <v>66</v>
      </c>
      <c r="B27" s="334">
        <v>3083029</v>
      </c>
      <c r="C27" s="334"/>
      <c r="D27" s="334"/>
      <c r="E27" s="334"/>
      <c r="F27" s="334"/>
      <c r="G27" s="334"/>
      <c r="H27" s="334"/>
      <c r="I27" s="334"/>
      <c r="J27" s="334"/>
      <c r="K27" s="334"/>
      <c r="L27" s="334"/>
      <c r="M27" s="334"/>
      <c r="N27" s="335">
        <f>SUM(B27:M27)</f>
        <v>3083029</v>
      </c>
    </row>
    <row r="28" spans="1:14" ht="24.95" customHeight="1" x14ac:dyDescent="0.25">
      <c r="A28" s="337" t="s">
        <v>361</v>
      </c>
      <c r="B28" s="338">
        <f>SUM(B19:B27)</f>
        <v>23270569</v>
      </c>
      <c r="C28" s="338">
        <f t="shared" ref="C28:M28" si="4">SUM(C19:C27)</f>
        <v>26835700</v>
      </c>
      <c r="D28" s="338">
        <f t="shared" si="4"/>
        <v>20187540</v>
      </c>
      <c r="E28" s="338">
        <f t="shared" si="4"/>
        <v>20187540</v>
      </c>
      <c r="F28" s="338">
        <f t="shared" si="4"/>
        <v>20187540</v>
      </c>
      <c r="G28" s="338">
        <f t="shared" si="4"/>
        <v>20187540</v>
      </c>
      <c r="H28" s="338">
        <f t="shared" si="4"/>
        <v>20187540</v>
      </c>
      <c r="I28" s="338">
        <f t="shared" si="4"/>
        <v>22187540</v>
      </c>
      <c r="J28" s="338">
        <f t="shared" si="4"/>
        <v>23243346</v>
      </c>
      <c r="K28" s="338">
        <f t="shared" si="4"/>
        <v>20187540</v>
      </c>
      <c r="L28" s="338">
        <f t="shared" si="4"/>
        <v>20187540</v>
      </c>
      <c r="M28" s="338">
        <f t="shared" si="4"/>
        <v>20187534</v>
      </c>
      <c r="N28" s="338">
        <f>SUM(B28:M28)</f>
        <v>257037469</v>
      </c>
    </row>
    <row r="29" spans="1:14" x14ac:dyDescent="0.25">
      <c r="A29" s="339" t="s">
        <v>362</v>
      </c>
      <c r="B29" s="340">
        <f>B17-B28</f>
        <v>0</v>
      </c>
      <c r="C29" s="340">
        <f>C17-C28</f>
        <v>0</v>
      </c>
      <c r="D29" s="340">
        <f t="shared" ref="D29:N29" si="5">D17-D28</f>
        <v>0</v>
      </c>
      <c r="E29" s="340">
        <f t="shared" si="5"/>
        <v>0</v>
      </c>
      <c r="F29" s="340">
        <f t="shared" si="5"/>
        <v>0</v>
      </c>
      <c r="G29" s="340">
        <f t="shared" si="5"/>
        <v>0</v>
      </c>
      <c r="H29" s="340">
        <f t="shared" si="5"/>
        <v>0</v>
      </c>
      <c r="I29" s="340">
        <f t="shared" si="5"/>
        <v>0</v>
      </c>
      <c r="J29" s="340">
        <f t="shared" si="5"/>
        <v>0</v>
      </c>
      <c r="K29" s="340">
        <f>K17-K28</f>
        <v>0</v>
      </c>
      <c r="L29" s="340">
        <f t="shared" si="5"/>
        <v>0</v>
      </c>
      <c r="M29" s="340">
        <f t="shared" si="5"/>
        <v>0</v>
      </c>
      <c r="N29" s="340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Munka5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2025-01-28T12:30:42Z</cp:lastPrinted>
  <dcterms:created xsi:type="dcterms:W3CDTF">2020-01-17T10:12:12Z</dcterms:created>
  <dcterms:modified xsi:type="dcterms:W3CDTF">2025-01-29T12:30:28Z</dcterms:modified>
</cp:coreProperties>
</file>